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20640" windowHeight="9435" tabRatio="869" firstSheet="12" activeTab="12"/>
  </bookViews>
  <sheets>
    <sheet name="01.2020" sheetId="1" r:id="rId1"/>
    <sheet name="01.2020прилож" sheetId="2" r:id="rId2"/>
    <sheet name="02.2020" sheetId="3" r:id="rId3"/>
    <sheet name="02.2020прилож" sheetId="4" r:id="rId4"/>
    <sheet name="03.2020 " sheetId="5" r:id="rId5"/>
    <sheet name="03.2020 прил." sheetId="6" r:id="rId6"/>
    <sheet name="04.2020 " sheetId="7" r:id="rId7"/>
    <sheet name="04.2020 прил. " sheetId="8" r:id="rId8"/>
    <sheet name="05.2020" sheetId="9" r:id="rId9"/>
    <sheet name="05.2020 прил. " sheetId="10" r:id="rId10"/>
    <sheet name="06.2020" sheetId="11" r:id="rId11"/>
    <sheet name="06.2020 прил." sheetId="12" r:id="rId12"/>
    <sheet name="12.2020." sheetId="13" r:id="rId13"/>
  </sheets>
  <definedNames>
    <definedName name="_xlnm.Print_Area" localSheetId="0">'01.2020'!$A$1:$V$60</definedName>
    <definedName name="_xlnm.Print_Area" localSheetId="1">'01.2020прилож'!$A$1:$M$41</definedName>
    <definedName name="_xlnm.Print_Area" localSheetId="2">'02.2020'!$A$1:$V$60</definedName>
    <definedName name="_xlnm.Print_Area" localSheetId="3">'02.2020прилож'!$A$1:$M$41</definedName>
    <definedName name="_xlnm.Print_Area" localSheetId="4">'03.2020 '!$A$1:$V$60</definedName>
    <definedName name="_xlnm.Print_Area" localSheetId="5">'03.2020 прил.'!$A$1:$M$41</definedName>
    <definedName name="_xlnm.Print_Area" localSheetId="6">'04.2020 '!$A$1:$V$60</definedName>
    <definedName name="_xlnm.Print_Area" localSheetId="7">'04.2020 прил. '!$A$1:$M$41</definedName>
    <definedName name="_xlnm.Print_Area" localSheetId="8">'05.2020'!$A$1:$V$60</definedName>
    <definedName name="_xlnm.Print_Area" localSheetId="9">'05.2020 прил. '!$A$1:$M$41</definedName>
    <definedName name="_xlnm.Print_Area" localSheetId="10">'06.2020'!$A$1:$V$60</definedName>
    <definedName name="_xlnm.Print_Area" localSheetId="11">'06.2020 прил.'!$A$1:$M$41</definedName>
    <definedName name="_xlnm.Print_Area" localSheetId="12">'12.2020.'!$A$1:$V$60</definedName>
  </definedNames>
  <calcPr fullCalcOnLoad="1"/>
</workbook>
</file>

<file path=xl/sharedStrings.xml><?xml version="1.0" encoding="utf-8"?>
<sst xmlns="http://schemas.openxmlformats.org/spreadsheetml/2006/main" count="1016" uniqueCount="80">
  <si>
    <t>балансы</t>
  </si>
  <si>
    <t>Всего</t>
  </si>
  <si>
    <t>прочие</t>
  </si>
  <si>
    <t>фанерное бревно</t>
  </si>
  <si>
    <t>Группа пород</t>
  </si>
  <si>
    <t>Наименование лесоматериалов</t>
  </si>
  <si>
    <t>в том числе</t>
  </si>
  <si>
    <t>Деловая всего</t>
  </si>
  <si>
    <t>Х</t>
  </si>
  <si>
    <t>шпальное бревно</t>
  </si>
  <si>
    <t xml:space="preserve">Итого </t>
  </si>
  <si>
    <t>техсырьё</t>
  </si>
  <si>
    <t>спичсырье</t>
  </si>
  <si>
    <t>тв. лиственные</t>
  </si>
  <si>
    <t>мягколиственные</t>
  </si>
  <si>
    <t>хвойные</t>
  </si>
  <si>
    <t>Отгружено на экспорт</t>
  </si>
  <si>
    <t>ВСЕГО (по всем группам пород)</t>
  </si>
  <si>
    <t>в т.ч. через Беллесэкспорт</t>
  </si>
  <si>
    <t>в том числе по видам пользования</t>
  </si>
  <si>
    <t>Главное</t>
  </si>
  <si>
    <t>Прочие рубки</t>
  </si>
  <si>
    <t>Промежу-точное</t>
  </si>
  <si>
    <t>Реализовано</t>
  </si>
  <si>
    <t>на бирже</t>
  </si>
  <si>
    <t>по гражданско-правовым договорам вне биржевых торгов</t>
  </si>
  <si>
    <t>Дрова</t>
  </si>
  <si>
    <t>Хлысты</t>
  </si>
  <si>
    <t>Пущено в переработку лесхозами</t>
  </si>
  <si>
    <t>Прочее приобретение древесины в заготовленном виде</t>
  </si>
  <si>
    <t>Прочее использование</t>
  </si>
  <si>
    <t>Раздел I</t>
  </si>
  <si>
    <t xml:space="preserve">в т.ч. физическим лицам </t>
  </si>
  <si>
    <t>Остаток на начало отчётного периода, тыс,м3</t>
  </si>
  <si>
    <t>Заготовлено за отчётный период, тыс,м3</t>
  </si>
  <si>
    <t>Всего использовано, тыс,м3</t>
  </si>
  <si>
    <t>в том числе, тыс,м3</t>
  </si>
  <si>
    <t>Остаток на конец отчётного периода, тыс,м3</t>
  </si>
  <si>
    <t>Оказано услуг лесхозам   (из гр, 4)</t>
  </si>
  <si>
    <t>в т,ч, через Беллесэкспорт</t>
  </si>
  <si>
    <t xml:space="preserve">в т,ч, физическим лицам </t>
  </si>
  <si>
    <t>в т, ч, пиловочное бревно</t>
  </si>
  <si>
    <t>тв, лиственные</t>
  </si>
  <si>
    <t>экстракт, сырьё</t>
  </si>
  <si>
    <t>за январь- 2020 г.</t>
  </si>
  <si>
    <t>ВСЕГО ПО ЛЕСХОЗУ</t>
  </si>
  <si>
    <t>тыс.мет.куб (три знака после запятой)</t>
  </si>
  <si>
    <r>
      <t>Всего использовано, тыс.м</t>
    </r>
    <r>
      <rPr>
        <vertAlign val="superscript"/>
        <sz val="14"/>
        <rFont val="Times New Roman"/>
        <family val="1"/>
      </rPr>
      <t>3</t>
    </r>
  </si>
  <si>
    <r>
      <t>в том числе, тыс.м</t>
    </r>
    <r>
      <rPr>
        <vertAlign val="superscript"/>
        <sz val="14"/>
        <rFont val="Times New Roman"/>
        <family val="1"/>
      </rPr>
      <t>3</t>
    </r>
  </si>
  <si>
    <t>Реализовано на внутреннем рынке</t>
  </si>
  <si>
    <t>Круглые A,B,C,D всего</t>
  </si>
  <si>
    <t>лесоматериалы (сорт А,В,С)</t>
  </si>
  <si>
    <t>14-25 см</t>
  </si>
  <si>
    <t>26 и &gt; см</t>
  </si>
  <si>
    <t xml:space="preserve">лесоматериалы (сорт В,С)  </t>
  </si>
  <si>
    <t>до 13 см</t>
  </si>
  <si>
    <t>лесоматериалы (сорт D)</t>
  </si>
  <si>
    <t>Итого (ПРОЧИЕ в ЛСР)</t>
  </si>
  <si>
    <t>лесоматериалы (сорт В,С)</t>
  </si>
  <si>
    <t>Круглые D всего</t>
  </si>
  <si>
    <t>в т.ч.</t>
  </si>
  <si>
    <t xml:space="preserve"> лесоматериалы (сорт D)</t>
  </si>
  <si>
    <t>в т. ч. лесоматериалы (сорт А,В,С)</t>
  </si>
  <si>
    <t xml:space="preserve"> лесоматериалы (сорт В,С)</t>
  </si>
  <si>
    <t>ВСЕГО ПО МИНЛЕСХОЗУ (ПРОЧИЕ в ЛСР)</t>
  </si>
  <si>
    <r>
      <t xml:space="preserve">Приложение к отчету по лесосырьевым ресурсам </t>
    </r>
    <r>
      <rPr>
        <b/>
        <sz val="24"/>
        <color indexed="10"/>
        <rFont val="Times New Roman"/>
        <family val="1"/>
      </rPr>
      <t>(ИЗ ЛСР РАСПИСАТЬ ТОЛЬКО ПРОЧИЕ)</t>
    </r>
  </si>
  <si>
    <t xml:space="preserve">Сведения о заготовке древесины и движении лесосырьевых ресурсов по Хойникскому лесхозу </t>
  </si>
  <si>
    <t xml:space="preserve">Директор                                                                                   В.В. Грицков </t>
  </si>
  <si>
    <t>Исполнитель: Лойченко Н.М.    тел.8 02346 41205           e-mail: glaving@leshoz.by</t>
  </si>
  <si>
    <t>за январь-февраль 2020 г.</t>
  </si>
  <si>
    <r>
      <t xml:space="preserve">за  </t>
    </r>
    <r>
      <rPr>
        <b/>
        <sz val="20"/>
        <color indexed="10"/>
        <rFont val="Times New Roman"/>
        <family val="1"/>
      </rPr>
      <t>Январь - март</t>
    </r>
    <r>
      <rPr>
        <b/>
        <sz val="20"/>
        <rFont val="Times New Roman"/>
        <family val="1"/>
      </rPr>
      <t xml:space="preserve"> 2020 г.</t>
    </r>
  </si>
  <si>
    <t>Исп.  В. Тупица 8 02346 41205    e-mail: glaving@leshoz.by</t>
  </si>
  <si>
    <r>
      <t xml:space="preserve">Приложение к отчету по лесосырьевым ресурсам </t>
    </r>
    <r>
      <rPr>
        <b/>
        <sz val="24"/>
        <color indexed="10"/>
        <rFont val="Times New Roman"/>
        <family val="1"/>
      </rPr>
      <t>(ИЗ ЛСР РАСПИСАТЬ ТОЛЬКО ПРОЧИЕ) за</t>
    </r>
    <r>
      <rPr>
        <b/>
        <sz val="24"/>
        <color indexed="17"/>
        <rFont val="Times New Roman"/>
        <family val="1"/>
      </rPr>
      <t xml:space="preserve"> Март 2020</t>
    </r>
  </si>
  <si>
    <r>
      <t xml:space="preserve">за  </t>
    </r>
    <r>
      <rPr>
        <b/>
        <sz val="20"/>
        <color indexed="10"/>
        <rFont val="Times New Roman"/>
        <family val="1"/>
      </rPr>
      <t>Январь - Апрель</t>
    </r>
    <r>
      <rPr>
        <b/>
        <sz val="20"/>
        <rFont val="Times New Roman"/>
        <family val="1"/>
      </rPr>
      <t xml:space="preserve"> 2020 г.</t>
    </r>
  </si>
  <si>
    <r>
      <t xml:space="preserve">Приложение к отчету по лесосырьевым ресурсам </t>
    </r>
    <r>
      <rPr>
        <b/>
        <sz val="24"/>
        <color indexed="10"/>
        <rFont val="Times New Roman"/>
        <family val="1"/>
      </rPr>
      <t>(ИЗ ЛСР РАСПИСАТЬ ТОЛЬКО ПРОЧИЕ) за</t>
    </r>
    <r>
      <rPr>
        <b/>
        <sz val="24"/>
        <rFont val="Times New Roman"/>
        <family val="1"/>
      </rPr>
      <t xml:space="preserve"> январь</t>
    </r>
    <r>
      <rPr>
        <b/>
        <sz val="24"/>
        <color indexed="10"/>
        <rFont val="Times New Roman"/>
        <family val="1"/>
      </rPr>
      <t xml:space="preserve"> -</t>
    </r>
    <r>
      <rPr>
        <b/>
        <sz val="24"/>
        <color indexed="17"/>
        <rFont val="Times New Roman"/>
        <family val="1"/>
      </rPr>
      <t xml:space="preserve"> Апрель 2020</t>
    </r>
  </si>
  <si>
    <r>
      <t xml:space="preserve">за  Январь - </t>
    </r>
    <r>
      <rPr>
        <b/>
        <sz val="20"/>
        <color indexed="10"/>
        <rFont val="Times New Roman"/>
        <family val="1"/>
      </rPr>
      <t>Май</t>
    </r>
    <r>
      <rPr>
        <b/>
        <sz val="20"/>
        <rFont val="Times New Roman"/>
        <family val="1"/>
      </rPr>
      <t xml:space="preserve"> 2020 г.</t>
    </r>
  </si>
  <si>
    <r>
      <t xml:space="preserve">Приложение к отчету по лесосырьевым ресурсам </t>
    </r>
    <r>
      <rPr>
        <b/>
        <sz val="24"/>
        <color indexed="10"/>
        <rFont val="Times New Roman"/>
        <family val="1"/>
      </rPr>
      <t>(ИЗ ЛСР РАСПИСАТЬ ТОЛЬКО ПРОЧИЕ) за</t>
    </r>
    <r>
      <rPr>
        <b/>
        <sz val="24"/>
        <rFont val="Times New Roman"/>
        <family val="1"/>
      </rPr>
      <t xml:space="preserve"> январь</t>
    </r>
    <r>
      <rPr>
        <b/>
        <sz val="24"/>
        <color indexed="10"/>
        <rFont val="Times New Roman"/>
        <family val="1"/>
      </rPr>
      <t xml:space="preserve"> -</t>
    </r>
    <r>
      <rPr>
        <b/>
        <sz val="24"/>
        <color indexed="10"/>
        <rFont val="Times New Roman"/>
        <family val="1"/>
      </rPr>
      <t xml:space="preserve"> Май </t>
    </r>
    <r>
      <rPr>
        <b/>
        <sz val="24"/>
        <color indexed="17"/>
        <rFont val="Times New Roman"/>
        <family val="1"/>
      </rPr>
      <t>2020</t>
    </r>
  </si>
  <si>
    <t>за  Январь - Июнь 2020 г.</t>
  </si>
  <si>
    <r>
      <t xml:space="preserve">Приложение к отчету по лесосырьевым ресурсам </t>
    </r>
    <r>
      <rPr>
        <b/>
        <sz val="24"/>
        <color indexed="10"/>
        <rFont val="Times New Roman"/>
        <family val="1"/>
      </rPr>
      <t>(ИЗ ЛСР РАСПИСАТЬ ТОЛЬКО ПРОЧИЕ) за</t>
    </r>
    <r>
      <rPr>
        <b/>
        <sz val="24"/>
        <rFont val="Times New Roman"/>
        <family val="1"/>
      </rPr>
      <t xml:space="preserve"> январь</t>
    </r>
    <r>
      <rPr>
        <b/>
        <sz val="24"/>
        <color indexed="10"/>
        <rFont val="Times New Roman"/>
        <family val="1"/>
      </rPr>
      <t xml:space="preserve"> -</t>
    </r>
    <r>
      <rPr>
        <b/>
        <sz val="24"/>
        <color indexed="10"/>
        <rFont val="Times New Roman"/>
        <family val="1"/>
      </rPr>
      <t xml:space="preserve"> Июнь </t>
    </r>
    <r>
      <rPr>
        <b/>
        <sz val="24"/>
        <color indexed="17"/>
        <rFont val="Times New Roman"/>
        <family val="1"/>
      </rPr>
      <t>2020</t>
    </r>
  </si>
  <si>
    <t>Сведения о заготовке древесины и движении лесосырьевых ресурсов по Хойникскому лесхозу за 2020г.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</si>
</sst>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#,##0.0"/>
    <numFmt numFmtId="183" formatCode="0.0%"/>
    <numFmt numFmtId="184" formatCode="#,##0.000"/>
    <numFmt numFmtId="185" formatCode="0.0000"/>
    <numFmt numFmtId="186" formatCode="_-* #,##0_р_._-;\-* #,##0_р_._-;_-* &quot;-&quot;??_р_._-;_-@_-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_ ;[Red]\-0.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0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4"/>
      <name val="Arial Cyr"/>
      <family val="2"/>
    </font>
    <font>
      <sz val="8"/>
      <name val="Arial"/>
      <family val="2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name val="Times New Roman"/>
      <family val="1"/>
    </font>
    <font>
      <vertAlign val="superscript"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22"/>
      <name val="Times New Roman"/>
      <family val="1"/>
    </font>
    <font>
      <b/>
      <sz val="20"/>
      <color indexed="10"/>
      <name val="Times New Roman"/>
      <family val="1"/>
    </font>
    <font>
      <b/>
      <sz val="24"/>
      <color indexed="17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8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medium"/>
      <right style="thin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7" fillId="3" borderId="0" applyNumberFormat="0" applyBorder="0" applyAlignment="0" applyProtection="0"/>
    <xf numFmtId="0" fontId="49" fillId="4" borderId="0" applyNumberFormat="0" applyBorder="0" applyAlignment="0" applyProtection="0"/>
    <xf numFmtId="0" fontId="7" fillId="5" borderId="0" applyNumberFormat="0" applyBorder="0" applyAlignment="0" applyProtection="0"/>
    <xf numFmtId="0" fontId="49" fillId="6" borderId="0" applyNumberFormat="0" applyBorder="0" applyAlignment="0" applyProtection="0"/>
    <xf numFmtId="0" fontId="7" fillId="7" borderId="0" applyNumberFormat="0" applyBorder="0" applyAlignment="0" applyProtection="0"/>
    <xf numFmtId="0" fontId="49" fillId="8" borderId="0" applyNumberFormat="0" applyBorder="0" applyAlignment="0" applyProtection="0"/>
    <xf numFmtId="0" fontId="7" fillId="9" borderId="0" applyNumberFormat="0" applyBorder="0" applyAlignment="0" applyProtection="0"/>
    <xf numFmtId="0" fontId="49" fillId="10" borderId="0" applyNumberFormat="0" applyBorder="0" applyAlignment="0" applyProtection="0"/>
    <xf numFmtId="0" fontId="7" fillId="11" borderId="0" applyNumberFormat="0" applyBorder="0" applyAlignment="0" applyProtection="0"/>
    <xf numFmtId="0" fontId="49" fillId="12" borderId="0" applyNumberFormat="0" applyBorder="0" applyAlignment="0" applyProtection="0"/>
    <xf numFmtId="0" fontId="7" fillId="13" borderId="0" applyNumberFormat="0" applyBorder="0" applyAlignment="0" applyProtection="0"/>
    <xf numFmtId="0" fontId="49" fillId="14" borderId="0" applyNumberFormat="0" applyBorder="0" applyAlignment="0" applyProtection="0"/>
    <xf numFmtId="0" fontId="7" fillId="15" borderId="0" applyNumberFormat="0" applyBorder="0" applyAlignment="0" applyProtection="0"/>
    <xf numFmtId="0" fontId="49" fillId="16" borderId="0" applyNumberFormat="0" applyBorder="0" applyAlignment="0" applyProtection="0"/>
    <xf numFmtId="0" fontId="7" fillId="17" borderId="0" applyNumberFormat="0" applyBorder="0" applyAlignment="0" applyProtection="0"/>
    <xf numFmtId="0" fontId="49" fillId="18" borderId="0" applyNumberFormat="0" applyBorder="0" applyAlignment="0" applyProtection="0"/>
    <xf numFmtId="0" fontId="7" fillId="19" borderId="0" applyNumberFormat="0" applyBorder="0" applyAlignment="0" applyProtection="0"/>
    <xf numFmtId="0" fontId="49" fillId="20" borderId="0" applyNumberFormat="0" applyBorder="0" applyAlignment="0" applyProtection="0"/>
    <xf numFmtId="0" fontId="7" fillId="9" borderId="0" applyNumberFormat="0" applyBorder="0" applyAlignment="0" applyProtection="0"/>
    <xf numFmtId="0" fontId="49" fillId="21" borderId="0" applyNumberFormat="0" applyBorder="0" applyAlignment="0" applyProtection="0"/>
    <xf numFmtId="0" fontId="7" fillId="15" borderId="0" applyNumberFormat="0" applyBorder="0" applyAlignment="0" applyProtection="0"/>
    <xf numFmtId="0" fontId="49" fillId="22" borderId="0" applyNumberFormat="0" applyBorder="0" applyAlignment="0" applyProtection="0"/>
    <xf numFmtId="0" fontId="7" fillId="23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5" borderId="3" applyNumberFormat="0" applyAlignment="0" applyProtection="0"/>
    <xf numFmtId="0" fontId="10" fillId="46" borderId="4" applyNumberFormat="0" applyAlignment="0" applyProtection="0"/>
    <xf numFmtId="0" fontId="53" fillId="45" borderId="1" applyNumberFormat="0" applyAlignment="0" applyProtection="0"/>
    <xf numFmtId="0" fontId="11" fillId="46" borderId="2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2" fillId="0" borderId="6" applyNumberFormat="0" applyFill="0" applyAlignment="0" applyProtection="0"/>
    <xf numFmtId="0" fontId="56" fillId="0" borderId="7" applyNumberFormat="0" applyFill="0" applyAlignment="0" applyProtection="0"/>
    <xf numFmtId="0" fontId="13" fillId="0" borderId="8" applyNumberFormat="0" applyFill="0" applyAlignment="0" applyProtection="0"/>
    <xf numFmtId="0" fontId="57" fillId="0" borderId="9" applyNumberFormat="0" applyFill="0" applyAlignment="0" applyProtection="0"/>
    <xf numFmtId="0" fontId="1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15" fillId="0" borderId="12" applyNumberFormat="0" applyFill="0" applyAlignment="0" applyProtection="0"/>
    <xf numFmtId="0" fontId="59" fillId="47" borderId="13" applyNumberFormat="0" applyAlignment="0" applyProtection="0"/>
    <xf numFmtId="0" fontId="16" fillId="48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2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23" fillId="7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4" fillId="55" borderId="19" xfId="0" applyNumberFormat="1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180" fontId="4" fillId="56" borderId="19" xfId="0" applyNumberFormat="1" applyFont="1" applyFill="1" applyBorder="1" applyAlignment="1">
      <alignment horizontal="center" vertical="center" wrapText="1"/>
    </xf>
    <xf numFmtId="180" fontId="4" fillId="55" borderId="20" xfId="0" applyNumberFormat="1" applyFont="1" applyFill="1" applyBorder="1" applyAlignment="1">
      <alignment horizontal="center" vertical="center" wrapText="1"/>
    </xf>
    <xf numFmtId="180" fontId="4" fillId="56" borderId="20" xfId="0" applyNumberFormat="1" applyFont="1" applyFill="1" applyBorder="1" applyAlignment="1">
      <alignment horizontal="center" vertical="center" wrapText="1"/>
    </xf>
    <xf numFmtId="180" fontId="4" fillId="57" borderId="21" xfId="0" applyNumberFormat="1" applyFont="1" applyFill="1" applyBorder="1" applyAlignment="1">
      <alignment horizontal="center" vertical="center" wrapText="1"/>
    </xf>
    <xf numFmtId="180" fontId="4" fillId="57" borderId="22" xfId="0" applyNumberFormat="1" applyFont="1" applyFill="1" applyBorder="1" applyAlignment="1">
      <alignment horizontal="center" vertical="center" wrapText="1"/>
    </xf>
    <xf numFmtId="180" fontId="4" fillId="55" borderId="2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33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top" shrinkToFit="1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180" fontId="35" fillId="0" borderId="19" xfId="0" applyNumberFormat="1" applyFont="1" applyFill="1" applyBorder="1" applyAlignment="1">
      <alignment horizontal="center" vertical="center" wrapText="1"/>
    </xf>
    <xf numFmtId="180" fontId="35" fillId="50" borderId="19" xfId="0" applyNumberFormat="1" applyFont="1" applyFill="1" applyBorder="1" applyAlignment="1">
      <alignment horizontal="center" vertical="center" wrapText="1"/>
    </xf>
    <xf numFmtId="180" fontId="37" fillId="50" borderId="19" xfId="0" applyNumberFormat="1" applyFont="1" applyFill="1" applyBorder="1" applyAlignment="1">
      <alignment horizontal="center" vertical="center" wrapText="1"/>
    </xf>
    <xf numFmtId="180" fontId="37" fillId="0" borderId="19" xfId="0" applyNumberFormat="1" applyFont="1" applyFill="1" applyBorder="1" applyAlignment="1">
      <alignment horizontal="center" vertical="center"/>
    </xf>
    <xf numFmtId="180" fontId="37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2" fontId="35" fillId="50" borderId="19" xfId="0" applyNumberFormat="1" applyFont="1" applyFill="1" applyBorder="1" applyAlignment="1">
      <alignment horizontal="center" vertical="center" wrapText="1"/>
    </xf>
    <xf numFmtId="185" fontId="35" fillId="50" borderId="19" xfId="0" applyNumberFormat="1" applyFont="1" applyFill="1" applyBorder="1" applyAlignment="1">
      <alignment horizontal="center" vertical="center" wrapText="1"/>
    </xf>
    <xf numFmtId="180" fontId="35" fillId="0" borderId="19" xfId="0" applyNumberFormat="1" applyFont="1" applyFill="1" applyBorder="1" applyAlignment="1">
      <alignment vertical="center"/>
    </xf>
    <xf numFmtId="180" fontId="32" fillId="50" borderId="19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Alignment="1">
      <alignment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5" fillId="56" borderId="19" xfId="0" applyFont="1" applyFill="1" applyBorder="1" applyAlignment="1">
      <alignment horizontal="center" vertical="center"/>
    </xf>
    <xf numFmtId="0" fontId="68" fillId="58" borderId="0" xfId="0" applyFont="1" applyFill="1" applyAlignment="1">
      <alignment vertical="top" wrapText="1"/>
    </xf>
    <xf numFmtId="0" fontId="37" fillId="56" borderId="19" xfId="0" applyFont="1" applyFill="1" applyBorder="1" applyAlignment="1">
      <alignment horizontal="center" vertical="center"/>
    </xf>
    <xf numFmtId="180" fontId="35" fillId="56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 wrapText="1"/>
    </xf>
    <xf numFmtId="0" fontId="68" fillId="56" borderId="0" xfId="0" applyFont="1" applyFill="1" applyAlignment="1">
      <alignment vertical="top" wrapText="1"/>
    </xf>
    <xf numFmtId="0" fontId="33" fillId="56" borderId="0" xfId="0" applyFont="1" applyFill="1" applyAlignment="1">
      <alignment/>
    </xf>
    <xf numFmtId="0" fontId="5" fillId="56" borderId="19" xfId="0" applyFont="1" applyFill="1" applyBorder="1" applyAlignment="1">
      <alignment horizontal="center" vertical="center"/>
    </xf>
    <xf numFmtId="180" fontId="35" fillId="59" borderId="19" xfId="0" applyNumberFormat="1" applyFont="1" applyFill="1" applyBorder="1" applyAlignment="1">
      <alignment horizontal="center" vertical="center" wrapText="1"/>
    </xf>
    <xf numFmtId="180" fontId="37" fillId="59" borderId="19" xfId="0" applyNumberFormat="1" applyFont="1" applyFill="1" applyBorder="1" applyAlignment="1">
      <alignment horizontal="center" vertical="center" wrapText="1"/>
    </xf>
    <xf numFmtId="180" fontId="32" fillId="59" borderId="19" xfId="0" applyNumberFormat="1" applyFont="1" applyFill="1" applyBorder="1" applyAlignment="1">
      <alignment horizontal="center" vertical="center" wrapText="1"/>
    </xf>
    <xf numFmtId="180" fontId="37" fillId="59" borderId="19" xfId="0" applyNumberFormat="1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180" fontId="37" fillId="56" borderId="19" xfId="0" applyNumberFormat="1" applyFont="1" applyFill="1" applyBorder="1" applyAlignment="1">
      <alignment horizontal="center" vertical="center"/>
    </xf>
    <xf numFmtId="180" fontId="37" fillId="59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/>
    </xf>
    <xf numFmtId="180" fontId="37" fillId="56" borderId="1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8" fillId="56" borderId="0" xfId="0" applyFont="1" applyFill="1" applyAlignment="1">
      <alignment vertical="top" wrapText="1"/>
    </xf>
    <xf numFmtId="0" fontId="5" fillId="56" borderId="19" xfId="0" applyFont="1" applyFill="1" applyBorder="1" applyAlignment="1">
      <alignment horizontal="center" vertical="center"/>
    </xf>
    <xf numFmtId="180" fontId="37" fillId="59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vertical="top" wrapText="1"/>
    </xf>
    <xf numFmtId="180" fontId="35" fillId="60" borderId="19" xfId="0" applyNumberFormat="1" applyFont="1" applyFill="1" applyBorder="1" applyAlignment="1">
      <alignment horizontal="center" vertical="center" wrapText="1"/>
    </xf>
    <xf numFmtId="0" fontId="35" fillId="56" borderId="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80" fontId="37" fillId="56" borderId="19" xfId="0" applyNumberFormat="1" applyFont="1" applyFill="1" applyBorder="1" applyAlignment="1">
      <alignment horizontal="center" vertical="center"/>
    </xf>
    <xf numFmtId="180" fontId="37" fillId="56" borderId="19" xfId="0" applyNumberFormat="1" applyFont="1" applyFill="1" applyBorder="1" applyAlignment="1">
      <alignment horizontal="center" vertical="center" wrapText="1"/>
    </xf>
    <xf numFmtId="180" fontId="37" fillId="59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/>
    </xf>
    <xf numFmtId="180" fontId="48" fillId="0" borderId="0" xfId="0" applyNumberFormat="1" applyFont="1" applyAlignment="1">
      <alignment vertical="top" wrapText="1"/>
    </xf>
    <xf numFmtId="0" fontId="43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180" fontId="37" fillId="52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textRotation="90" wrapText="1"/>
    </xf>
    <xf numFmtId="0" fontId="37" fillId="0" borderId="24" xfId="0" applyFont="1" applyFill="1" applyBorder="1" applyAlignment="1">
      <alignment horizontal="center" vertical="center" textRotation="90" wrapText="1"/>
    </xf>
    <xf numFmtId="0" fontId="37" fillId="0" borderId="23" xfId="0" applyFont="1" applyFill="1" applyBorder="1" applyAlignment="1">
      <alignment horizontal="center" vertical="center" textRotation="90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textRotation="90"/>
    </xf>
    <xf numFmtId="180" fontId="37" fillId="50" borderId="19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 textRotation="90"/>
    </xf>
    <xf numFmtId="0" fontId="37" fillId="0" borderId="24" xfId="0" applyFont="1" applyFill="1" applyBorder="1" applyAlignment="1">
      <alignment horizontal="center" vertical="center" textRotation="90"/>
    </xf>
    <xf numFmtId="0" fontId="37" fillId="0" borderId="23" xfId="0" applyFont="1" applyFill="1" applyBorder="1" applyAlignment="1">
      <alignment horizontal="center" vertical="center" textRotation="90"/>
    </xf>
    <xf numFmtId="180" fontId="37" fillId="59" borderId="19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textRotation="90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185" fontId="37" fillId="50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7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/>
    </xf>
    <xf numFmtId="0" fontId="1" fillId="0" borderId="46" xfId="0" applyFont="1" applyBorder="1" applyAlignment="1">
      <alignment horizontal="center" vertical="center" textRotation="90"/>
    </xf>
    <xf numFmtId="0" fontId="1" fillId="0" borderId="47" xfId="0" applyFont="1" applyBorder="1" applyAlignment="1">
      <alignment horizontal="center" vertical="center" textRotation="90"/>
    </xf>
    <xf numFmtId="0" fontId="4" fillId="57" borderId="48" xfId="0" applyFont="1" applyFill="1" applyBorder="1" applyAlignment="1">
      <alignment horizontal="center" vertical="center"/>
    </xf>
    <xf numFmtId="0" fontId="4" fillId="57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5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5" fillId="56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5" fillId="57" borderId="21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0" xfId="0" applyAlignment="1">
      <alignment/>
    </xf>
    <xf numFmtId="0" fontId="37" fillId="61" borderId="20" xfId="0" applyFont="1" applyFill="1" applyBorder="1" applyAlignment="1">
      <alignment horizontal="center" vertical="center" wrapText="1"/>
    </xf>
    <xf numFmtId="0" fontId="37" fillId="61" borderId="24" xfId="0" applyFont="1" applyFill="1" applyBorder="1" applyAlignment="1">
      <alignment horizontal="center" vertical="center" wrapText="1"/>
    </xf>
    <xf numFmtId="0" fontId="37" fillId="61" borderId="23" xfId="0" applyFont="1" applyFill="1" applyBorder="1" applyAlignment="1">
      <alignment horizontal="center" vertical="center" wrapText="1"/>
    </xf>
    <xf numFmtId="0" fontId="37" fillId="56" borderId="20" xfId="0" applyFont="1" applyFill="1" applyBorder="1" applyAlignment="1">
      <alignment horizontal="center" vertical="center" wrapText="1"/>
    </xf>
    <xf numFmtId="0" fontId="37" fillId="56" borderId="24" xfId="0" applyFont="1" applyFill="1" applyBorder="1" applyAlignment="1">
      <alignment horizontal="center" vertical="center" wrapText="1"/>
    </xf>
    <xf numFmtId="0" fontId="37" fillId="56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7" fillId="56" borderId="20" xfId="0" applyFont="1" applyFill="1" applyBorder="1" applyAlignment="1">
      <alignment horizontal="center" vertical="center" textRotation="90" wrapText="1"/>
    </xf>
    <xf numFmtId="0" fontId="37" fillId="56" borderId="24" xfId="0" applyFont="1" applyFill="1" applyBorder="1" applyAlignment="1">
      <alignment horizontal="center" vertical="center" textRotation="90" wrapText="1"/>
    </xf>
    <xf numFmtId="0" fontId="37" fillId="56" borderId="23" xfId="0" applyFont="1" applyFill="1" applyBorder="1" applyAlignment="1">
      <alignment horizontal="center" vertical="center" textRotation="90" wrapText="1"/>
    </xf>
    <xf numFmtId="180" fontId="37" fillId="56" borderId="19" xfId="0" applyNumberFormat="1" applyFont="1" applyFill="1" applyBorder="1" applyAlignment="1">
      <alignment horizontal="center" vertical="center" wrapText="1"/>
    </xf>
    <xf numFmtId="180" fontId="37" fillId="56" borderId="1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35" xfId="0" applyFont="1" applyFill="1" applyBorder="1" applyAlignment="1">
      <alignment horizontal="left" vertical="center"/>
    </xf>
    <xf numFmtId="180" fontId="37" fillId="59" borderId="19" xfId="0" applyNumberFormat="1" applyFont="1" applyFill="1" applyBorder="1" applyAlignment="1">
      <alignment horizontal="center" vertical="center"/>
    </xf>
  </cellXfs>
  <cellStyles count="10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2" xfId="90"/>
    <cellStyle name="Обычный 2 2 2" xfId="91"/>
    <cellStyle name="Обычный 2 3" xfId="92"/>
    <cellStyle name="Обычный 3" xfId="93"/>
    <cellStyle name="Обычный 4" xfId="94"/>
    <cellStyle name="Обычный 5" xfId="95"/>
    <cellStyle name="Обычный 6" xfId="96"/>
    <cellStyle name="Followed Hyperlink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Процентный 2 2" xfId="106"/>
    <cellStyle name="Процентный 3" xfId="107"/>
    <cellStyle name="Процентный 4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Хороший" xfId="116"/>
    <cellStyle name="Хороший 2" xfId="117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0"/>
  <sheetViews>
    <sheetView showZeros="0" view="pageBreakPreview" zoomScale="55" zoomScaleNormal="55" zoomScaleSheetLayoutView="55" zoomScalePageLayoutView="0" workbookViewId="0" topLeftCell="A1">
      <selection activeCell="E13" sqref="E13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23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44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84" t="s">
        <v>20</v>
      </c>
      <c r="F9" s="84" t="s">
        <v>22</v>
      </c>
      <c r="G9" s="8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90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85"/>
      <c r="F10" s="85"/>
      <c r="G10" s="8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91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92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9.038</v>
      </c>
      <c r="E13" s="29">
        <v>1.956</v>
      </c>
      <c r="F13" s="29">
        <v>2.409</v>
      </c>
      <c r="G13" s="29">
        <v>4.673</v>
      </c>
      <c r="H13" s="30">
        <f>I13+J13+K13</f>
        <v>0.6</v>
      </c>
      <c r="I13" s="29">
        <v>0.6</v>
      </c>
      <c r="J13" s="29"/>
      <c r="K13" s="29"/>
      <c r="L13" s="30">
        <f>L14+L15+L16+L17+L18+L19</f>
        <v>0</v>
      </c>
      <c r="M13" s="30">
        <f>M14+M15+M16+M17+M18+M19</f>
        <v>9.92</v>
      </c>
      <c r="N13" s="30">
        <f>N14+N15+N16+N17+N18+N19</f>
        <v>3.008</v>
      </c>
      <c r="O13" s="30">
        <f>O14+O15+O16+O17+O18+O19</f>
        <v>0.529</v>
      </c>
      <c r="P13" s="30">
        <f aca="true" t="shared" si="0" ref="P13:P21">Q13+S13</f>
        <v>6.383</v>
      </c>
      <c r="Q13" s="30">
        <f>Q14+Q15+Q16+Q17+Q18+Q19</f>
        <v>6.383</v>
      </c>
      <c r="R13" s="30">
        <f>R14+R15+R16+R17+R18+R19</f>
        <v>3.48</v>
      </c>
      <c r="S13" s="30">
        <f>S14+S15+S16+S17+S18+S19</f>
        <v>0</v>
      </c>
      <c r="T13" s="30">
        <f>T14+T15+T16+T17+T18+T19</f>
        <v>0</v>
      </c>
      <c r="U13" s="30">
        <f>U14+U15+U16+U17+U18+U19</f>
        <v>0</v>
      </c>
      <c r="V13" s="30">
        <f>C13+D13+L13-M13</f>
        <v>27.081000000000003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0.399</v>
      </c>
      <c r="N14" s="33"/>
      <c r="O14" s="33"/>
      <c r="P14" s="30">
        <f t="shared" si="0"/>
        <v>0.399</v>
      </c>
      <c r="Q14" s="33">
        <v>0.399</v>
      </c>
      <c r="R14" s="33">
        <v>0.109</v>
      </c>
      <c r="S14" s="33"/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33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3.431</v>
      </c>
      <c r="N16" s="33"/>
      <c r="O16" s="33"/>
      <c r="P16" s="30">
        <f t="shared" si="0"/>
        <v>3.431</v>
      </c>
      <c r="Q16" s="33">
        <v>3.431</v>
      </c>
      <c r="R16" s="33">
        <v>3.311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</v>
      </c>
      <c r="N17" s="33"/>
      <c r="O17" s="33"/>
      <c r="P17" s="30">
        <f t="shared" si="0"/>
        <v>0</v>
      </c>
      <c r="Q17" s="33"/>
      <c r="R17" s="33"/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5.561</v>
      </c>
      <c r="N18" s="33">
        <v>3.008</v>
      </c>
      <c r="O18" s="33"/>
      <c r="P18" s="30">
        <f t="shared" si="0"/>
        <v>2.553</v>
      </c>
      <c r="Q18" s="33">
        <v>2.553</v>
      </c>
      <c r="R18" s="33">
        <v>0.06</v>
      </c>
      <c r="S18" s="33"/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0.529</v>
      </c>
      <c r="E19" s="32">
        <v>0.18</v>
      </c>
      <c r="F19" s="32">
        <v>0.079</v>
      </c>
      <c r="G19" s="32">
        <v>0.27</v>
      </c>
      <c r="H19" s="30">
        <f>I19+J19+K19</f>
        <v>0</v>
      </c>
      <c r="I19" s="32"/>
      <c r="J19" s="32"/>
      <c r="K19" s="32"/>
      <c r="L19" s="32"/>
      <c r="M19" s="30">
        <f t="shared" si="1"/>
        <v>0.529</v>
      </c>
      <c r="N19" s="33"/>
      <c r="O19" s="33">
        <v>0.529</v>
      </c>
      <c r="P19" s="30">
        <f t="shared" si="0"/>
        <v>0</v>
      </c>
      <c r="Q19" s="33"/>
      <c r="R19" s="33"/>
      <c r="S19" s="33"/>
      <c r="T19" s="33"/>
      <c r="U19" s="33"/>
      <c r="V19" s="30">
        <f>C19+D19+L19-M19</f>
        <v>0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1.137</v>
      </c>
      <c r="E20" s="33">
        <v>0.237</v>
      </c>
      <c r="F20" s="33">
        <v>0.269</v>
      </c>
      <c r="G20" s="33">
        <v>0.631</v>
      </c>
      <c r="H20" s="30">
        <f>I20+J20+K20</f>
        <v>0</v>
      </c>
      <c r="I20" s="33"/>
      <c r="J20" s="33"/>
      <c r="K20" s="33"/>
      <c r="L20" s="33"/>
      <c r="M20" s="30">
        <f t="shared" si="1"/>
        <v>5.179</v>
      </c>
      <c r="N20" s="33">
        <v>4.256</v>
      </c>
      <c r="O20" s="33"/>
      <c r="P20" s="30">
        <f t="shared" si="0"/>
        <v>0.923</v>
      </c>
      <c r="Q20" s="33"/>
      <c r="R20" s="33"/>
      <c r="S20" s="33">
        <v>0.923</v>
      </c>
      <c r="T20" s="33">
        <v>0.923</v>
      </c>
      <c r="U20" s="33"/>
      <c r="V20" s="30">
        <f>C20+D20+L20-M20</f>
        <v>29.708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29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10.175</v>
      </c>
      <c r="E22" s="30">
        <f t="shared" si="2"/>
        <v>2.193</v>
      </c>
      <c r="F22" s="30">
        <f t="shared" si="2"/>
        <v>2.678</v>
      </c>
      <c r="G22" s="30">
        <f t="shared" si="2"/>
        <v>5.304</v>
      </c>
      <c r="H22" s="30">
        <f t="shared" si="2"/>
        <v>0.6</v>
      </c>
      <c r="I22" s="30">
        <f t="shared" si="2"/>
        <v>0.6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15.099</v>
      </c>
      <c r="N22" s="30">
        <f t="shared" si="2"/>
        <v>7.264</v>
      </c>
      <c r="O22" s="30">
        <f t="shared" si="2"/>
        <v>0.529</v>
      </c>
      <c r="P22" s="30">
        <f t="shared" si="2"/>
        <v>7.306</v>
      </c>
      <c r="Q22" s="30">
        <f t="shared" si="2"/>
        <v>6.383</v>
      </c>
      <c r="R22" s="30">
        <f t="shared" si="2"/>
        <v>3.48</v>
      </c>
      <c r="S22" s="30">
        <f t="shared" si="2"/>
        <v>0.923</v>
      </c>
      <c r="T22" s="30">
        <f t="shared" si="2"/>
        <v>0.923</v>
      </c>
      <c r="U22" s="30">
        <f t="shared" si="2"/>
        <v>0</v>
      </c>
      <c r="V22" s="30">
        <f>C22+D22+L22-M22</f>
        <v>56.789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</v>
      </c>
      <c r="E23" s="29"/>
      <c r="F23" s="29"/>
      <c r="G23" s="29"/>
      <c r="H23" s="30">
        <f>I23+J23+K23</f>
        <v>0</v>
      </c>
      <c r="I23" s="29"/>
      <c r="J23" s="29"/>
      <c r="K23" s="29"/>
      <c r="L23" s="30">
        <f>L24+L25+L26+L27+L28+L29</f>
        <v>0</v>
      </c>
      <c r="M23" s="30">
        <f>M24+M25+M26+M27+M28+M29</f>
        <v>0.631</v>
      </c>
      <c r="N23" s="30">
        <f>N24+N25+N26+N27+N28+N29</f>
        <v>0</v>
      </c>
      <c r="O23" s="30">
        <f>O24+O25+O26+O27+O28+O29</f>
        <v>0.454</v>
      </c>
      <c r="P23" s="30">
        <f aca="true" t="shared" si="3" ref="P23:P31">Q23+S23</f>
        <v>0.177</v>
      </c>
      <c r="Q23" s="30">
        <f>Q24+Q25+Q26+Q27+Q28+Q29</f>
        <v>0.177</v>
      </c>
      <c r="R23" s="30">
        <f>R24+R25+R26+R27+R28+R29</f>
        <v>0.177</v>
      </c>
      <c r="S23" s="30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7.176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33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0.177</v>
      </c>
      <c r="N25" s="33"/>
      <c r="O25" s="33"/>
      <c r="P25" s="30">
        <f t="shared" si="3"/>
        <v>0.177</v>
      </c>
      <c r="Q25" s="33">
        <v>0.177</v>
      </c>
      <c r="R25" s="33">
        <v>0.177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33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33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</v>
      </c>
      <c r="N28" s="33"/>
      <c r="O28" s="33"/>
      <c r="P28" s="30">
        <f t="shared" si="3"/>
        <v>0</v>
      </c>
      <c r="Q28" s="33"/>
      <c r="R28" s="33"/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33"/>
      <c r="D29" s="30">
        <f>E29+F29+G29</f>
        <v>0.454</v>
      </c>
      <c r="E29" s="32"/>
      <c r="F29" s="32"/>
      <c r="G29" s="32">
        <v>0.454</v>
      </c>
      <c r="H29" s="30">
        <f>I29+J29+K29</f>
        <v>0</v>
      </c>
      <c r="I29" s="32"/>
      <c r="J29" s="32"/>
      <c r="K29" s="32"/>
      <c r="L29" s="32"/>
      <c r="M29" s="30">
        <f t="shared" si="1"/>
        <v>0.454</v>
      </c>
      <c r="N29" s="33"/>
      <c r="O29" s="33">
        <v>0.454</v>
      </c>
      <c r="P29" s="30">
        <f t="shared" si="3"/>
        <v>0</v>
      </c>
      <c r="Q29" s="33"/>
      <c r="R29" s="33"/>
      <c r="S29" s="33"/>
      <c r="T29" s="33"/>
      <c r="U29" s="33"/>
      <c r="V29" s="30">
        <f>C29+D29+L29-M29</f>
        <v>0</v>
      </c>
    </row>
    <row r="30" spans="1:22" s="3" customFormat="1" ht="21.75" customHeight="1">
      <c r="A30" s="100"/>
      <c r="B30" s="34" t="s">
        <v>26</v>
      </c>
      <c r="C30" s="33">
        <v>0.047</v>
      </c>
      <c r="D30" s="30">
        <f>E30+F30+G30</f>
        <v>0.315</v>
      </c>
      <c r="E30" s="33">
        <v>0.315</v>
      </c>
      <c r="F30" s="33"/>
      <c r="G30" s="33"/>
      <c r="H30" s="30">
        <f>I30+J30+K30</f>
        <v>0</v>
      </c>
      <c r="I30" s="33"/>
      <c r="J30" s="33"/>
      <c r="K30" s="33"/>
      <c r="L30" s="33"/>
      <c r="M30" s="30">
        <f t="shared" si="1"/>
        <v>0.302</v>
      </c>
      <c r="N30" s="33">
        <v>0.302</v>
      </c>
      <c r="O30" s="33"/>
      <c r="P30" s="30">
        <f t="shared" si="3"/>
        <v>0</v>
      </c>
      <c r="Q30" s="33"/>
      <c r="R30" s="33"/>
      <c r="S30" s="33"/>
      <c r="T30" s="33"/>
      <c r="U30" s="33"/>
      <c r="V30" s="30">
        <f>C30+D30+L30-M30</f>
        <v>0.06</v>
      </c>
    </row>
    <row r="31" spans="1:22" s="3" customFormat="1" ht="21.75" customHeight="1">
      <c r="A31" s="100"/>
      <c r="B31" s="35" t="s">
        <v>27</v>
      </c>
      <c r="C31" s="29"/>
      <c r="D31" s="30">
        <f>E31+F31+G31</f>
        <v>0</v>
      </c>
      <c r="E31" s="29"/>
      <c r="F31" s="29"/>
      <c r="G31" s="29"/>
      <c r="H31" s="30">
        <f>I31+J31+K31</f>
        <v>0</v>
      </c>
      <c r="I31" s="29"/>
      <c r="J31" s="29"/>
      <c r="K31" s="29"/>
      <c r="L31" s="29"/>
      <c r="M31" s="30">
        <f t="shared" si="1"/>
        <v>0</v>
      </c>
      <c r="N31" s="29"/>
      <c r="O31" s="29"/>
      <c r="P31" s="30">
        <f t="shared" si="3"/>
        <v>0</v>
      </c>
      <c r="Q31" s="29"/>
      <c r="R31" s="29"/>
      <c r="S31" s="29"/>
      <c r="T31" s="29"/>
      <c r="U31" s="29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30">
        <f>C23+C30+C31</f>
        <v>7.854</v>
      </c>
      <c r="D32" s="30">
        <f aca="true" t="shared" si="4" ref="D32:U32">D23+D30+D31</f>
        <v>0.315</v>
      </c>
      <c r="E32" s="30">
        <f t="shared" si="4"/>
        <v>0.315</v>
      </c>
      <c r="F32" s="30">
        <f t="shared" si="4"/>
        <v>0</v>
      </c>
      <c r="G32" s="30">
        <f t="shared" si="4"/>
        <v>0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>
        <f t="shared" si="4"/>
        <v>0</v>
      </c>
      <c r="L32" s="30">
        <f t="shared" si="4"/>
        <v>0</v>
      </c>
      <c r="M32" s="30">
        <f t="shared" si="4"/>
        <v>0.933</v>
      </c>
      <c r="N32" s="30">
        <f t="shared" si="4"/>
        <v>0.302</v>
      </c>
      <c r="O32" s="30">
        <f t="shared" si="4"/>
        <v>0.454</v>
      </c>
      <c r="P32" s="30">
        <f t="shared" si="4"/>
        <v>0.177</v>
      </c>
      <c r="Q32" s="30">
        <f t="shared" si="4"/>
        <v>0.177</v>
      </c>
      <c r="R32" s="30">
        <f t="shared" si="4"/>
        <v>0.177</v>
      </c>
      <c r="S32" s="30">
        <f t="shared" si="4"/>
        <v>0</v>
      </c>
      <c r="T32" s="30">
        <f t="shared" si="4"/>
        <v>0</v>
      </c>
      <c r="U32" s="30">
        <f t="shared" si="4"/>
        <v>0</v>
      </c>
      <c r="V32" s="30">
        <f>C32+D32+L32-M32</f>
        <v>7.236000000000001</v>
      </c>
    </row>
    <row r="33" spans="1:22" s="3" customFormat="1" ht="21.75" customHeight="1">
      <c r="A33" s="100" t="s">
        <v>42</v>
      </c>
      <c r="B33" s="28" t="s">
        <v>7</v>
      </c>
      <c r="C33" s="29">
        <v>1.372</v>
      </c>
      <c r="D33" s="30">
        <f>E33+F33+G33</f>
        <v>0.435</v>
      </c>
      <c r="E33" s="29">
        <v>0.435</v>
      </c>
      <c r="F33" s="29"/>
      <c r="G33" s="29"/>
      <c r="H33" s="30">
        <f>I33+J33+K33</f>
        <v>0</v>
      </c>
      <c r="I33" s="29"/>
      <c r="J33" s="29"/>
      <c r="K33" s="29"/>
      <c r="L33" s="30">
        <f>L34+L35+L36+L37+L38</f>
        <v>0</v>
      </c>
      <c r="M33" s="30">
        <f>M34+M35+M36+M37+M38</f>
        <v>0.5429999999999999</v>
      </c>
      <c r="N33" s="30">
        <f>N34+N35+N36+N37+N38</f>
        <v>0</v>
      </c>
      <c r="O33" s="30">
        <f>O34+O35+O36+O37+O38</f>
        <v>0</v>
      </c>
      <c r="P33" s="30">
        <f aca="true" t="shared" si="5" ref="P33:P40">Q33+S33</f>
        <v>0.543</v>
      </c>
      <c r="Q33" s="30">
        <f>Q34+Q35+Q36+Q37+Q38</f>
        <v>0.492</v>
      </c>
      <c r="R33" s="30">
        <f>R34+R35+R36+R37+R38</f>
        <v>0.492</v>
      </c>
      <c r="S33" s="30">
        <f>S34+S35+S36+S37+S38</f>
        <v>0.051000000000000004</v>
      </c>
      <c r="T33" s="30">
        <f>T34+T35+T36+T37+T38</f>
        <v>0</v>
      </c>
      <c r="U33" s="30">
        <f>U34+U35+U36+U37+U38</f>
        <v>0</v>
      </c>
      <c r="V33" s="30">
        <f>C33+D33+L33-M33</f>
        <v>1.2640000000000002</v>
      </c>
    </row>
    <row r="34" spans="1:22" s="3" customFormat="1" ht="21.75" customHeight="1">
      <c r="A34" s="100"/>
      <c r="B34" s="26" t="s">
        <v>41</v>
      </c>
      <c r="C34" s="101" t="s">
        <v>8</v>
      </c>
      <c r="D34" s="101" t="s">
        <v>8</v>
      </c>
      <c r="E34" s="101"/>
      <c r="F34" s="101"/>
      <c r="G34" s="101"/>
      <c r="H34" s="101" t="s">
        <v>8</v>
      </c>
      <c r="I34" s="101"/>
      <c r="J34" s="101"/>
      <c r="K34" s="101"/>
      <c r="L34" s="32"/>
      <c r="M34" s="30">
        <f t="shared" si="1"/>
        <v>0.215</v>
      </c>
      <c r="N34" s="33"/>
      <c r="O34" s="33"/>
      <c r="P34" s="30">
        <f t="shared" si="5"/>
        <v>0.215</v>
      </c>
      <c r="Q34" s="33">
        <v>0.211</v>
      </c>
      <c r="R34" s="33">
        <v>0.211</v>
      </c>
      <c r="S34" s="33">
        <v>0.004</v>
      </c>
      <c r="T34" s="33"/>
      <c r="U34" s="33"/>
      <c r="V34" s="101" t="s">
        <v>8</v>
      </c>
    </row>
    <row r="35" spans="1:22" s="3" customFormat="1" ht="21.75" customHeight="1">
      <c r="A35" s="100"/>
      <c r="B35" s="26" t="s">
        <v>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32"/>
      <c r="M35" s="30">
        <f t="shared" si="1"/>
        <v>0</v>
      </c>
      <c r="N35" s="33"/>
      <c r="O35" s="33"/>
      <c r="P35" s="30">
        <f t="shared" si="5"/>
        <v>0</v>
      </c>
      <c r="Q35" s="33"/>
      <c r="R35" s="33"/>
      <c r="S35" s="33"/>
      <c r="T35" s="33"/>
      <c r="U35" s="33"/>
      <c r="V35" s="101"/>
    </row>
    <row r="36" spans="1:22" s="3" customFormat="1" ht="21.75" customHeight="1">
      <c r="A36" s="100"/>
      <c r="B36" s="26" t="s">
        <v>43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32"/>
      <c r="M36" s="30">
        <f t="shared" si="1"/>
        <v>0</v>
      </c>
      <c r="N36" s="33"/>
      <c r="O36" s="33"/>
      <c r="P36" s="30">
        <f t="shared" si="5"/>
        <v>0</v>
      </c>
      <c r="Q36" s="33"/>
      <c r="R36" s="33"/>
      <c r="S36" s="33"/>
      <c r="T36" s="33"/>
      <c r="U36" s="33"/>
      <c r="V36" s="101"/>
    </row>
    <row r="37" spans="1:22" s="3" customFormat="1" ht="21.75" customHeight="1">
      <c r="A37" s="100"/>
      <c r="B37" s="26" t="s">
        <v>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32"/>
      <c r="M37" s="30">
        <f t="shared" si="1"/>
        <v>0.254</v>
      </c>
      <c r="N37" s="33"/>
      <c r="O37" s="33"/>
      <c r="P37" s="30">
        <f t="shared" si="5"/>
        <v>0.254</v>
      </c>
      <c r="Q37" s="33">
        <v>0.254</v>
      </c>
      <c r="R37" s="33">
        <v>0.254</v>
      </c>
      <c r="S37" s="33"/>
      <c r="T37" s="33"/>
      <c r="U37" s="33"/>
      <c r="V37" s="101"/>
    </row>
    <row r="38" spans="1:22" s="3" customFormat="1" ht="21.75" customHeight="1">
      <c r="A38" s="100"/>
      <c r="B38" s="26" t="s">
        <v>11</v>
      </c>
      <c r="C38" s="32"/>
      <c r="D38" s="30">
        <f>E38+F38+G38</f>
        <v>0.074</v>
      </c>
      <c r="E38" s="32">
        <v>0.074</v>
      </c>
      <c r="F38" s="32"/>
      <c r="G38" s="32"/>
      <c r="H38" s="30">
        <f>I38+J38+K38</f>
        <v>0</v>
      </c>
      <c r="I38" s="32"/>
      <c r="J38" s="32"/>
      <c r="K38" s="32"/>
      <c r="L38" s="32"/>
      <c r="M38" s="30">
        <f t="shared" si="1"/>
        <v>0.074</v>
      </c>
      <c r="N38" s="33"/>
      <c r="O38" s="33"/>
      <c r="P38" s="30">
        <f t="shared" si="5"/>
        <v>0.074</v>
      </c>
      <c r="Q38" s="33">
        <v>0.027</v>
      </c>
      <c r="R38" s="33">
        <v>0.027</v>
      </c>
      <c r="S38" s="33">
        <v>0.047</v>
      </c>
      <c r="T38" s="33"/>
      <c r="U38" s="33"/>
      <c r="V38" s="30">
        <f>C38+D38+L38-M38</f>
        <v>0</v>
      </c>
    </row>
    <row r="39" spans="1:22" s="3" customFormat="1" ht="21.75" customHeight="1">
      <c r="A39" s="100"/>
      <c r="B39" s="34" t="s">
        <v>26</v>
      </c>
      <c r="C39" s="33">
        <v>1.265</v>
      </c>
      <c r="D39" s="30">
        <f>E39+F39+G39</f>
        <v>0.197</v>
      </c>
      <c r="E39" s="33">
        <v>0.197</v>
      </c>
      <c r="F39" s="33"/>
      <c r="G39" s="33"/>
      <c r="H39" s="30">
        <f>I39+J39+K39</f>
        <v>0</v>
      </c>
      <c r="I39" s="33"/>
      <c r="J39" s="33"/>
      <c r="K39" s="33"/>
      <c r="L39" s="33"/>
      <c r="M39" s="30">
        <f t="shared" si="1"/>
        <v>0.196</v>
      </c>
      <c r="N39" s="33">
        <v>0.039</v>
      </c>
      <c r="O39" s="33"/>
      <c r="P39" s="30">
        <f t="shared" si="5"/>
        <v>0.157</v>
      </c>
      <c r="Q39" s="33"/>
      <c r="R39" s="33"/>
      <c r="S39" s="33">
        <v>0.157</v>
      </c>
      <c r="T39" s="33">
        <v>0.004</v>
      </c>
      <c r="U39" s="33"/>
      <c r="V39" s="30">
        <f>C39+D39+L39-M39</f>
        <v>1.266</v>
      </c>
    </row>
    <row r="40" spans="1:22" s="3" customFormat="1" ht="21.75" customHeight="1">
      <c r="A40" s="100"/>
      <c r="B40" s="35" t="s">
        <v>27</v>
      </c>
      <c r="C40" s="29"/>
      <c r="D40" s="30">
        <f>E40+F40+G40</f>
        <v>0</v>
      </c>
      <c r="E40" s="29"/>
      <c r="F40" s="29"/>
      <c r="G40" s="29"/>
      <c r="H40" s="30">
        <f>I40+J40+K40</f>
        <v>0</v>
      </c>
      <c r="I40" s="29"/>
      <c r="J40" s="29"/>
      <c r="K40" s="29"/>
      <c r="L40" s="29"/>
      <c r="M40" s="30">
        <f t="shared" si="1"/>
        <v>0</v>
      </c>
      <c r="N40" s="29"/>
      <c r="O40" s="29"/>
      <c r="P40" s="30">
        <f t="shared" si="5"/>
        <v>0</v>
      </c>
      <c r="Q40" s="29"/>
      <c r="R40" s="29"/>
      <c r="S40" s="29"/>
      <c r="T40" s="29"/>
      <c r="U40" s="29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30">
        <f>C33+C39+C40</f>
        <v>2.637</v>
      </c>
      <c r="D41" s="30">
        <f aca="true" t="shared" si="6" ref="D41:U41">D33+D39+D40</f>
        <v>0.632</v>
      </c>
      <c r="E41" s="30">
        <f t="shared" si="6"/>
        <v>0.632</v>
      </c>
      <c r="F41" s="30">
        <f t="shared" si="6"/>
        <v>0</v>
      </c>
      <c r="G41" s="30">
        <f t="shared" si="6"/>
        <v>0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30">
        <f t="shared" si="6"/>
        <v>0</v>
      </c>
      <c r="L41" s="30">
        <f t="shared" si="6"/>
        <v>0</v>
      </c>
      <c r="M41" s="30">
        <f t="shared" si="6"/>
        <v>0.7389999999999999</v>
      </c>
      <c r="N41" s="30">
        <f t="shared" si="6"/>
        <v>0.039</v>
      </c>
      <c r="O41" s="30">
        <f t="shared" si="6"/>
        <v>0</v>
      </c>
      <c r="P41" s="30">
        <f t="shared" si="6"/>
        <v>0.7000000000000001</v>
      </c>
      <c r="Q41" s="30">
        <f t="shared" si="6"/>
        <v>0.492</v>
      </c>
      <c r="R41" s="30">
        <f t="shared" si="6"/>
        <v>0.492</v>
      </c>
      <c r="S41" s="30">
        <f t="shared" si="6"/>
        <v>0.20800000000000002</v>
      </c>
      <c r="T41" s="30">
        <f t="shared" si="6"/>
        <v>0.004</v>
      </c>
      <c r="U41" s="30">
        <f t="shared" si="6"/>
        <v>0</v>
      </c>
      <c r="V41" s="36">
        <f>C41+D41+L41-M41</f>
        <v>2.5300000000000002</v>
      </c>
    </row>
    <row r="42" spans="1:22" s="3" customFormat="1" ht="21.75" customHeight="1">
      <c r="A42" s="111" t="s">
        <v>17</v>
      </c>
      <c r="B42" s="28" t="s">
        <v>7</v>
      </c>
      <c r="C42" s="30">
        <f aca="true" t="shared" si="7" ref="C42:U42">C13+C23+C33</f>
        <v>37.142</v>
      </c>
      <c r="D42" s="30">
        <f t="shared" si="7"/>
        <v>9.473</v>
      </c>
      <c r="E42" s="30">
        <f t="shared" si="7"/>
        <v>2.391</v>
      </c>
      <c r="F42" s="30">
        <f t="shared" si="7"/>
        <v>2.409</v>
      </c>
      <c r="G42" s="30">
        <f t="shared" si="7"/>
        <v>4.673</v>
      </c>
      <c r="H42" s="30">
        <f t="shared" si="7"/>
        <v>0.6</v>
      </c>
      <c r="I42" s="30">
        <f t="shared" si="7"/>
        <v>0.6</v>
      </c>
      <c r="J42" s="30">
        <f t="shared" si="7"/>
        <v>0</v>
      </c>
      <c r="K42" s="30">
        <f t="shared" si="7"/>
        <v>0</v>
      </c>
      <c r="L42" s="30">
        <f t="shared" si="7"/>
        <v>0</v>
      </c>
      <c r="M42" s="30">
        <f t="shared" si="7"/>
        <v>11.094</v>
      </c>
      <c r="N42" s="30">
        <f t="shared" si="7"/>
        <v>3.008</v>
      </c>
      <c r="O42" s="30">
        <f t="shared" si="7"/>
        <v>0.9830000000000001</v>
      </c>
      <c r="P42" s="30">
        <f t="shared" si="7"/>
        <v>7.103</v>
      </c>
      <c r="Q42" s="30">
        <f t="shared" si="7"/>
        <v>7.052</v>
      </c>
      <c r="R42" s="30">
        <f t="shared" si="7"/>
        <v>4.149</v>
      </c>
      <c r="S42" s="30">
        <f t="shared" si="7"/>
        <v>0.051000000000000004</v>
      </c>
      <c r="T42" s="30">
        <f t="shared" si="7"/>
        <v>0</v>
      </c>
      <c r="U42" s="30">
        <f t="shared" si="7"/>
        <v>0</v>
      </c>
      <c r="V42" s="30">
        <f>C42+D42+L42-M42</f>
        <v>35.521</v>
      </c>
    </row>
    <row r="43" spans="1:22" s="3" customFormat="1" ht="21.75" customHeight="1">
      <c r="A43" s="111"/>
      <c r="B43" s="26" t="s">
        <v>41</v>
      </c>
      <c r="C43" s="107" t="s">
        <v>8</v>
      </c>
      <c r="D43" s="107" t="s">
        <v>8</v>
      </c>
      <c r="E43" s="107"/>
      <c r="F43" s="107"/>
      <c r="G43" s="107"/>
      <c r="H43" s="107" t="s">
        <v>8</v>
      </c>
      <c r="I43" s="107"/>
      <c r="J43" s="107"/>
      <c r="K43" s="107"/>
      <c r="L43" s="30">
        <f aca="true" t="shared" si="8" ref="L43:U43">L14+L24+L34</f>
        <v>0</v>
      </c>
      <c r="M43" s="30">
        <f>M14+M24+M34</f>
        <v>0.614</v>
      </c>
      <c r="N43" s="30">
        <f t="shared" si="8"/>
        <v>0</v>
      </c>
      <c r="O43" s="30">
        <f t="shared" si="8"/>
        <v>0</v>
      </c>
      <c r="P43" s="30">
        <f t="shared" si="8"/>
        <v>0.614</v>
      </c>
      <c r="Q43" s="30">
        <f t="shared" si="8"/>
        <v>0.61</v>
      </c>
      <c r="R43" s="30">
        <f t="shared" si="8"/>
        <v>0.32</v>
      </c>
      <c r="S43" s="30">
        <f t="shared" si="8"/>
        <v>0.004</v>
      </c>
      <c r="T43" s="30">
        <f t="shared" si="8"/>
        <v>0</v>
      </c>
      <c r="U43" s="30">
        <f t="shared" si="8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30">
        <f aca="true" t="shared" si="9" ref="L44:U44">L15+L25+L35</f>
        <v>0</v>
      </c>
      <c r="M44" s="30">
        <f>M15+M25+M35</f>
        <v>0.177</v>
      </c>
      <c r="N44" s="30">
        <f t="shared" si="9"/>
        <v>0</v>
      </c>
      <c r="O44" s="30">
        <f t="shared" si="9"/>
        <v>0</v>
      </c>
      <c r="P44" s="30">
        <f t="shared" si="9"/>
        <v>0.177</v>
      </c>
      <c r="Q44" s="30">
        <f t="shared" si="9"/>
        <v>0.177</v>
      </c>
      <c r="R44" s="30">
        <f t="shared" si="9"/>
        <v>0.177</v>
      </c>
      <c r="S44" s="30">
        <f t="shared" si="9"/>
        <v>0</v>
      </c>
      <c r="T44" s="30">
        <f t="shared" si="9"/>
        <v>0</v>
      </c>
      <c r="U44" s="30">
        <f t="shared" si="9"/>
        <v>0</v>
      </c>
      <c r="V44" s="117"/>
    </row>
    <row r="45" spans="1:22" s="3" customFormat="1" ht="21.75" customHeight="1">
      <c r="A45" s="111"/>
      <c r="B45" s="26" t="s">
        <v>12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30">
        <f aca="true" t="shared" si="10" ref="L45:U45">L26</f>
        <v>0</v>
      </c>
      <c r="M45" s="30">
        <f>M26</f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>
        <f t="shared" si="10"/>
        <v>0</v>
      </c>
      <c r="R45" s="30">
        <f t="shared" si="10"/>
        <v>0</v>
      </c>
      <c r="S45" s="30">
        <f t="shared" si="10"/>
        <v>0</v>
      </c>
      <c r="T45" s="30">
        <f t="shared" si="10"/>
        <v>0</v>
      </c>
      <c r="U45" s="30">
        <f t="shared" si="10"/>
        <v>0</v>
      </c>
      <c r="V45" s="117"/>
    </row>
    <row r="46" spans="1:22" s="3" customFormat="1" ht="21.75" customHeight="1">
      <c r="A46" s="111"/>
      <c r="B46" s="26" t="s">
        <v>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30">
        <f aca="true" t="shared" si="11" ref="L46:U46">L16+L27</f>
        <v>0</v>
      </c>
      <c r="M46" s="30">
        <f>M16+M27</f>
        <v>3.431</v>
      </c>
      <c r="N46" s="30">
        <f t="shared" si="11"/>
        <v>0</v>
      </c>
      <c r="O46" s="30">
        <f t="shared" si="11"/>
        <v>0</v>
      </c>
      <c r="P46" s="30">
        <f t="shared" si="11"/>
        <v>3.431</v>
      </c>
      <c r="Q46" s="30">
        <f t="shared" si="11"/>
        <v>3.431</v>
      </c>
      <c r="R46" s="30">
        <f t="shared" si="11"/>
        <v>3.311</v>
      </c>
      <c r="S46" s="30">
        <f t="shared" si="11"/>
        <v>0</v>
      </c>
      <c r="T46" s="30">
        <f t="shared" si="11"/>
        <v>0</v>
      </c>
      <c r="U46" s="30">
        <f t="shared" si="11"/>
        <v>0</v>
      </c>
      <c r="V46" s="117"/>
    </row>
    <row r="47" spans="1:22" s="3" customFormat="1" ht="21.75" customHeight="1">
      <c r="A47" s="111"/>
      <c r="B47" s="26" t="s">
        <v>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30">
        <f aca="true" t="shared" si="12" ref="L47:U47">L17</f>
        <v>0</v>
      </c>
      <c r="M47" s="30">
        <f>M17</f>
        <v>0</v>
      </c>
      <c r="N47" s="30">
        <f t="shared" si="12"/>
        <v>0</v>
      </c>
      <c r="O47" s="30">
        <f t="shared" si="12"/>
        <v>0</v>
      </c>
      <c r="P47" s="30">
        <f t="shared" si="12"/>
        <v>0</v>
      </c>
      <c r="Q47" s="30">
        <f t="shared" si="12"/>
        <v>0</v>
      </c>
      <c r="R47" s="30">
        <f t="shared" si="12"/>
        <v>0</v>
      </c>
      <c r="S47" s="30">
        <f t="shared" si="12"/>
        <v>0</v>
      </c>
      <c r="T47" s="30">
        <f t="shared" si="12"/>
        <v>0</v>
      </c>
      <c r="U47" s="30">
        <f t="shared" si="12"/>
        <v>0</v>
      </c>
      <c r="V47" s="117"/>
    </row>
    <row r="48" spans="1:22" s="3" customFormat="1" ht="21.75" customHeight="1">
      <c r="A48" s="111"/>
      <c r="B48" s="26" t="s">
        <v>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30">
        <f aca="true" t="shared" si="13" ref="L48:U48">L36</f>
        <v>0</v>
      </c>
      <c r="M48" s="30">
        <f>M36</f>
        <v>0</v>
      </c>
      <c r="N48" s="30">
        <f t="shared" si="13"/>
        <v>0</v>
      </c>
      <c r="O48" s="30">
        <f t="shared" si="13"/>
        <v>0</v>
      </c>
      <c r="P48" s="30">
        <f t="shared" si="13"/>
        <v>0</v>
      </c>
      <c r="Q48" s="30">
        <f t="shared" si="13"/>
        <v>0</v>
      </c>
      <c r="R48" s="30">
        <f t="shared" si="13"/>
        <v>0</v>
      </c>
      <c r="S48" s="30">
        <f t="shared" si="13"/>
        <v>0</v>
      </c>
      <c r="T48" s="30">
        <f t="shared" si="13"/>
        <v>0</v>
      </c>
      <c r="U48" s="30">
        <f t="shared" si="13"/>
        <v>0</v>
      </c>
      <c r="V48" s="117"/>
    </row>
    <row r="49" spans="1:22" s="3" customFormat="1" ht="21.75" customHeight="1">
      <c r="A49" s="111"/>
      <c r="B49" s="26" t="s">
        <v>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30">
        <f aca="true" t="shared" si="14" ref="L49:U49">L18+L28+L37</f>
        <v>0</v>
      </c>
      <c r="M49" s="30">
        <f>M18+M28+M37</f>
        <v>5.8149999999999995</v>
      </c>
      <c r="N49" s="30">
        <f t="shared" si="14"/>
        <v>3.008</v>
      </c>
      <c r="O49" s="30">
        <f t="shared" si="14"/>
        <v>0</v>
      </c>
      <c r="P49" s="30">
        <f t="shared" si="14"/>
        <v>2.807</v>
      </c>
      <c r="Q49" s="30">
        <f t="shared" si="14"/>
        <v>2.807</v>
      </c>
      <c r="R49" s="30">
        <f t="shared" si="14"/>
        <v>0.314</v>
      </c>
      <c r="S49" s="30">
        <f t="shared" si="14"/>
        <v>0</v>
      </c>
      <c r="T49" s="30">
        <f t="shared" si="14"/>
        <v>0</v>
      </c>
      <c r="U49" s="30">
        <f t="shared" si="14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5" ref="C50:K50">C19+C29+C38</f>
        <v>0</v>
      </c>
      <c r="D50" s="31">
        <f t="shared" si="15"/>
        <v>1.0570000000000002</v>
      </c>
      <c r="E50" s="31">
        <f t="shared" si="15"/>
        <v>0.254</v>
      </c>
      <c r="F50" s="31">
        <f t="shared" si="15"/>
        <v>0.079</v>
      </c>
      <c r="G50" s="31">
        <f t="shared" si="15"/>
        <v>0.724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aca="true" t="shared" si="16" ref="L50:U50">L19+L29+L38</f>
        <v>0</v>
      </c>
      <c r="M50" s="31">
        <f>M19+M29+M38</f>
        <v>1.0570000000000002</v>
      </c>
      <c r="N50" s="31">
        <f t="shared" si="16"/>
        <v>0</v>
      </c>
      <c r="O50" s="31">
        <f t="shared" si="16"/>
        <v>0.9830000000000001</v>
      </c>
      <c r="P50" s="31">
        <f t="shared" si="16"/>
        <v>0.074</v>
      </c>
      <c r="Q50" s="31">
        <f t="shared" si="16"/>
        <v>0.027</v>
      </c>
      <c r="R50" s="31">
        <f t="shared" si="16"/>
        <v>0.027</v>
      </c>
      <c r="S50" s="31">
        <f t="shared" si="16"/>
        <v>0.047</v>
      </c>
      <c r="T50" s="31">
        <f t="shared" si="16"/>
        <v>0</v>
      </c>
      <c r="U50" s="31">
        <f t="shared" si="16"/>
        <v>0</v>
      </c>
      <c r="V50" s="30">
        <f>C50+D50+L50-M50</f>
        <v>0</v>
      </c>
    </row>
    <row r="51" spans="1:22" s="3" customFormat="1" ht="21.75" customHeight="1">
      <c r="A51" s="111"/>
      <c r="B51" s="34" t="s">
        <v>26</v>
      </c>
      <c r="C51" s="31">
        <f aca="true" t="shared" si="17" ref="C51:K51">C20+C30+C39</f>
        <v>35.062</v>
      </c>
      <c r="D51" s="31">
        <f t="shared" si="17"/>
        <v>1.649</v>
      </c>
      <c r="E51" s="31">
        <f t="shared" si="17"/>
        <v>0.7490000000000001</v>
      </c>
      <c r="F51" s="31">
        <f t="shared" si="17"/>
        <v>0.269</v>
      </c>
      <c r="G51" s="31">
        <f t="shared" si="17"/>
        <v>0.631</v>
      </c>
      <c r="H51" s="31">
        <f t="shared" si="17"/>
        <v>0</v>
      </c>
      <c r="I51" s="31">
        <f t="shared" si="17"/>
        <v>0</v>
      </c>
      <c r="J51" s="31">
        <f t="shared" si="17"/>
        <v>0</v>
      </c>
      <c r="K51" s="31">
        <f t="shared" si="17"/>
        <v>0</v>
      </c>
      <c r="L51" s="31">
        <f aca="true" t="shared" si="18" ref="L51:U51">L20+L30+L39</f>
        <v>0</v>
      </c>
      <c r="M51" s="31">
        <f>M20+M30+M39</f>
        <v>5.677</v>
      </c>
      <c r="N51" s="31">
        <f t="shared" si="18"/>
        <v>4.5969999999999995</v>
      </c>
      <c r="O51" s="31">
        <f t="shared" si="18"/>
        <v>0</v>
      </c>
      <c r="P51" s="31">
        <f t="shared" si="18"/>
        <v>1.08</v>
      </c>
      <c r="Q51" s="31">
        <f t="shared" si="18"/>
        <v>0</v>
      </c>
      <c r="R51" s="31">
        <f t="shared" si="18"/>
        <v>0</v>
      </c>
      <c r="S51" s="31">
        <f t="shared" si="18"/>
        <v>1.08</v>
      </c>
      <c r="T51" s="31">
        <f t="shared" si="18"/>
        <v>0.927</v>
      </c>
      <c r="U51" s="31">
        <f t="shared" si="18"/>
        <v>0</v>
      </c>
      <c r="V51" s="30">
        <f>C51+D51+L51-M51</f>
        <v>31.034</v>
      </c>
    </row>
    <row r="52" spans="1:22" s="3" customFormat="1" ht="21.75" customHeight="1">
      <c r="A52" s="111"/>
      <c r="B52" s="35" t="s">
        <v>27</v>
      </c>
      <c r="C52" s="31">
        <f aca="true" t="shared" si="19" ref="C52:K52">C21+C31+C40</f>
        <v>0</v>
      </c>
      <c r="D52" s="31">
        <f t="shared" si="19"/>
        <v>0</v>
      </c>
      <c r="E52" s="31">
        <f t="shared" si="19"/>
        <v>0</v>
      </c>
      <c r="F52" s="31">
        <f t="shared" si="19"/>
        <v>0</v>
      </c>
      <c r="G52" s="31">
        <f t="shared" si="19"/>
        <v>0</v>
      </c>
      <c r="H52" s="31">
        <f t="shared" si="19"/>
        <v>0</v>
      </c>
      <c r="I52" s="31">
        <f t="shared" si="19"/>
        <v>0</v>
      </c>
      <c r="J52" s="31">
        <f t="shared" si="19"/>
        <v>0</v>
      </c>
      <c r="K52" s="31">
        <f t="shared" si="19"/>
        <v>0</v>
      </c>
      <c r="L52" s="31">
        <f aca="true" t="shared" si="20" ref="L52:U53">L21+L31+L40</f>
        <v>0</v>
      </c>
      <c r="M52" s="31">
        <f t="shared" si="20"/>
        <v>0</v>
      </c>
      <c r="N52" s="31">
        <f t="shared" si="20"/>
        <v>0</v>
      </c>
      <c r="O52" s="31">
        <f t="shared" si="20"/>
        <v>0</v>
      </c>
      <c r="P52" s="31">
        <f t="shared" si="20"/>
        <v>0</v>
      </c>
      <c r="Q52" s="31">
        <f t="shared" si="20"/>
        <v>0</v>
      </c>
      <c r="R52" s="31">
        <f t="shared" si="20"/>
        <v>0</v>
      </c>
      <c r="S52" s="31">
        <f t="shared" si="20"/>
        <v>0</v>
      </c>
      <c r="T52" s="31">
        <f t="shared" si="20"/>
        <v>0</v>
      </c>
      <c r="U52" s="31">
        <f t="shared" si="20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aca="true" t="shared" si="21" ref="C53:K53">C22+C32+C41</f>
        <v>72.20400000000001</v>
      </c>
      <c r="D53" s="39">
        <f t="shared" si="21"/>
        <v>11.122</v>
      </c>
      <c r="E53" s="39">
        <f t="shared" si="21"/>
        <v>3.14</v>
      </c>
      <c r="F53" s="39">
        <f t="shared" si="21"/>
        <v>2.678</v>
      </c>
      <c r="G53" s="39">
        <f t="shared" si="21"/>
        <v>5.304</v>
      </c>
      <c r="H53" s="39">
        <f t="shared" si="21"/>
        <v>0.6</v>
      </c>
      <c r="I53" s="39">
        <f t="shared" si="21"/>
        <v>0.6</v>
      </c>
      <c r="J53" s="39">
        <f t="shared" si="21"/>
        <v>0</v>
      </c>
      <c r="K53" s="39">
        <f t="shared" si="21"/>
        <v>0</v>
      </c>
      <c r="L53" s="39">
        <f aca="true" t="shared" si="22" ref="L53:U53">L22+L32+L41</f>
        <v>0</v>
      </c>
      <c r="M53" s="39">
        <f t="shared" si="20"/>
        <v>16.771</v>
      </c>
      <c r="N53" s="39">
        <f t="shared" si="22"/>
        <v>7.6049999999999995</v>
      </c>
      <c r="O53" s="39">
        <f t="shared" si="22"/>
        <v>0.9830000000000001</v>
      </c>
      <c r="P53" s="39">
        <f>P22+P32+P41</f>
        <v>8.183</v>
      </c>
      <c r="Q53" s="39">
        <f t="shared" si="22"/>
        <v>7.052</v>
      </c>
      <c r="R53" s="39">
        <f t="shared" si="22"/>
        <v>4.149</v>
      </c>
      <c r="S53" s="39">
        <f t="shared" si="22"/>
        <v>1.131</v>
      </c>
      <c r="T53" s="39">
        <f t="shared" si="22"/>
        <v>0.927</v>
      </c>
      <c r="U53" s="39">
        <f t="shared" si="22"/>
        <v>0</v>
      </c>
      <c r="V53" s="39">
        <f>C53+D53+L53-M53</f>
        <v>66.555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83" t="s">
        <v>68</v>
      </c>
      <c r="B55" s="83"/>
      <c r="C55" s="42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>
      <c r="A59" s="83"/>
      <c r="B59" s="83"/>
    </row>
    <row r="60" spans="1:2" ht="12.75">
      <c r="A60" s="83"/>
      <c r="B60" s="83"/>
    </row>
  </sheetData>
  <sheetProtection/>
  <mergeCells count="56">
    <mergeCell ref="C24:C28"/>
    <mergeCell ref="D24:G28"/>
    <mergeCell ref="H24:K28"/>
    <mergeCell ref="D34:G37"/>
    <mergeCell ref="C43:C49"/>
    <mergeCell ref="D43:G49"/>
    <mergeCell ref="D4:K7"/>
    <mergeCell ref="E9:E11"/>
    <mergeCell ref="F9:F11"/>
    <mergeCell ref="H43:K49"/>
    <mergeCell ref="V43:V49"/>
    <mergeCell ref="H34:K37"/>
    <mergeCell ref="H14:K18"/>
    <mergeCell ref="T9:T11"/>
    <mergeCell ref="E8:G8"/>
    <mergeCell ref="V14:V18"/>
    <mergeCell ref="V24:V28"/>
    <mergeCell ref="V34:V37"/>
    <mergeCell ref="G9:G11"/>
    <mergeCell ref="K10:K11"/>
    <mergeCell ref="P6:P11"/>
    <mergeCell ref="A42:A52"/>
    <mergeCell ref="C14:C18"/>
    <mergeCell ref="D14:G18"/>
    <mergeCell ref="A13:A22"/>
    <mergeCell ref="A23:A32"/>
    <mergeCell ref="A33:A41"/>
    <mergeCell ref="C34:C37"/>
    <mergeCell ref="C4:C11"/>
    <mergeCell ref="A1:V1"/>
    <mergeCell ref="A2:V2"/>
    <mergeCell ref="J3:S3"/>
    <mergeCell ref="A4:A11"/>
    <mergeCell ref="B4:B11"/>
    <mergeCell ref="H8:K8"/>
    <mergeCell ref="O5:O11"/>
    <mergeCell ref="D8:D11"/>
    <mergeCell ref="M4:M11"/>
    <mergeCell ref="H9:H11"/>
    <mergeCell ref="N5:N11"/>
    <mergeCell ref="I10:I11"/>
    <mergeCell ref="J10:J11"/>
    <mergeCell ref="L4:L11"/>
    <mergeCell ref="N4:U4"/>
    <mergeCell ref="P5:U5"/>
    <mergeCell ref="U6:U11"/>
    <mergeCell ref="A54:V54"/>
    <mergeCell ref="A55:B60"/>
    <mergeCell ref="V4:V11"/>
    <mergeCell ref="I9:K9"/>
    <mergeCell ref="Q9:Q11"/>
    <mergeCell ref="R9:R11"/>
    <mergeCell ref="S7:T8"/>
    <mergeCell ref="Q7:R8"/>
    <mergeCell ref="S9:S11"/>
    <mergeCell ref="Q6:T6"/>
  </mergeCells>
  <conditionalFormatting sqref="C42:V53 D13:V41">
    <cfRule type="cellIs" priority="3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view="pageBreakPreview" zoomScale="60" zoomScaleNormal="60" zoomScalePageLayoutView="0" workbookViewId="0" topLeftCell="A1">
      <selection activeCell="L18" sqref="L18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28.685000000000002</v>
      </c>
      <c r="F14" s="9">
        <f t="shared" si="0"/>
        <v>16.947</v>
      </c>
      <c r="G14" s="9">
        <f t="shared" si="0"/>
        <v>0</v>
      </c>
      <c r="H14" s="9">
        <f t="shared" si="0"/>
        <v>11.738</v>
      </c>
      <c r="I14" s="9">
        <f t="shared" si="0"/>
        <v>11.738</v>
      </c>
      <c r="J14" s="9">
        <f t="shared" si="0"/>
        <v>2.172</v>
      </c>
      <c r="K14" s="9">
        <f t="shared" si="0"/>
        <v>0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63" t="s">
        <v>52</v>
      </c>
      <c r="E15" s="9">
        <f>F15+G15+H15+M15</f>
        <v>3.599</v>
      </c>
      <c r="F15" s="11">
        <v>3.599</v>
      </c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63" t="s">
        <v>53</v>
      </c>
      <c r="E16" s="9">
        <f>F16+G16+H16+M16</f>
        <v>4.5440000000000005</v>
      </c>
      <c r="F16" s="11">
        <v>3.825</v>
      </c>
      <c r="G16" s="11"/>
      <c r="H16" s="9">
        <f>I16+K16</f>
        <v>0.719</v>
      </c>
      <c r="I16" s="11">
        <v>0.719</v>
      </c>
      <c r="J16" s="11">
        <v>0.229</v>
      </c>
      <c r="K16" s="11"/>
      <c r="L16" s="11"/>
      <c r="M16" s="11"/>
    </row>
    <row r="17" spans="1:13" s="7" customFormat="1" ht="27" customHeight="1">
      <c r="A17" s="150"/>
      <c r="B17" s="150"/>
      <c r="C17" s="63" t="s">
        <v>54</v>
      </c>
      <c r="D17" s="63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20.542</v>
      </c>
      <c r="F18" s="11">
        <v>9.523</v>
      </c>
      <c r="G18" s="11"/>
      <c r="H18" s="9">
        <f>I18+K18</f>
        <v>11.019</v>
      </c>
      <c r="I18" s="11">
        <v>11.019</v>
      </c>
      <c r="J18" s="11">
        <v>1.943</v>
      </c>
      <c r="K18" s="11"/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28.685000000000002</v>
      </c>
      <c r="F20" s="14">
        <f aca="true" t="shared" si="1" ref="F20:M20">F14+F19</f>
        <v>16.947</v>
      </c>
      <c r="G20" s="14">
        <f t="shared" si="1"/>
        <v>0</v>
      </c>
      <c r="H20" s="14">
        <f t="shared" si="1"/>
        <v>11.738</v>
      </c>
      <c r="I20" s="14">
        <f t="shared" si="1"/>
        <v>11.738</v>
      </c>
      <c r="J20" s="14">
        <f t="shared" si="1"/>
        <v>2.172</v>
      </c>
      <c r="K20" s="14">
        <f t="shared" si="1"/>
        <v>0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0.9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0.9</v>
      </c>
      <c r="I21" s="16">
        <f t="shared" si="2"/>
        <v>0.9</v>
      </c>
      <c r="J21" s="16">
        <f t="shared" si="2"/>
        <v>0.843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63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63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63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63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0.9</v>
      </c>
      <c r="F26" s="11"/>
      <c r="G26" s="11"/>
      <c r="H26" s="9">
        <f t="shared" si="4"/>
        <v>0.9</v>
      </c>
      <c r="I26" s="11">
        <v>0.9</v>
      </c>
      <c r="J26" s="11">
        <v>0.843</v>
      </c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0.9</v>
      </c>
      <c r="F28" s="14">
        <f>F21+F27</f>
        <v>0</v>
      </c>
      <c r="G28" s="14">
        <f aca="true" t="shared" si="5" ref="G28:M28">G21+G27</f>
        <v>0</v>
      </c>
      <c r="H28" s="14">
        <f t="shared" si="5"/>
        <v>0.9</v>
      </c>
      <c r="I28" s="14">
        <f t="shared" si="5"/>
        <v>0.9</v>
      </c>
      <c r="J28" s="14">
        <f t="shared" si="5"/>
        <v>0.843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1.139</v>
      </c>
      <c r="F29" s="16">
        <f>F30</f>
        <v>0</v>
      </c>
      <c r="G29" s="16">
        <f aca="true" t="shared" si="6" ref="G29:M29">G30</f>
        <v>0</v>
      </c>
      <c r="H29" s="16">
        <f t="shared" si="6"/>
        <v>1.139</v>
      </c>
      <c r="I29" s="16">
        <f t="shared" si="6"/>
        <v>1.139</v>
      </c>
      <c r="J29" s="16">
        <f t="shared" si="6"/>
        <v>0.941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1.139</v>
      </c>
      <c r="F30" s="11"/>
      <c r="G30" s="11"/>
      <c r="H30" s="9">
        <f t="shared" si="4"/>
        <v>1.139</v>
      </c>
      <c r="I30" s="11">
        <v>1.139</v>
      </c>
      <c r="J30" s="11">
        <v>0.941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1.139</v>
      </c>
      <c r="F32" s="14">
        <f>F29+F31</f>
        <v>0</v>
      </c>
      <c r="G32" s="14">
        <f aca="true" t="shared" si="7" ref="G32:L32">G29+G31</f>
        <v>0</v>
      </c>
      <c r="H32" s="14">
        <f t="shared" si="7"/>
        <v>1.139</v>
      </c>
      <c r="I32" s="14">
        <f t="shared" si="7"/>
        <v>1.139</v>
      </c>
      <c r="J32" s="14">
        <f t="shared" si="7"/>
        <v>0.941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30.724</v>
      </c>
      <c r="F33" s="16">
        <f aca="true" t="shared" si="8" ref="F33:M33">F34+F35+F36+F37+F38</f>
        <v>16.947</v>
      </c>
      <c r="G33" s="16">
        <f t="shared" si="8"/>
        <v>0</v>
      </c>
      <c r="H33" s="16">
        <f t="shared" si="8"/>
        <v>13.777</v>
      </c>
      <c r="I33" s="16">
        <f t="shared" si="8"/>
        <v>13.777</v>
      </c>
      <c r="J33" s="16">
        <f t="shared" si="8"/>
        <v>3.956</v>
      </c>
      <c r="K33" s="16">
        <f t="shared" si="8"/>
        <v>0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63" t="s">
        <v>52</v>
      </c>
      <c r="E34" s="9">
        <f aca="true" t="shared" si="9" ref="E34:M36">E15+E22</f>
        <v>3.599</v>
      </c>
      <c r="F34" s="9">
        <f t="shared" si="9"/>
        <v>3.599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63" t="s">
        <v>53</v>
      </c>
      <c r="E35" s="9">
        <f t="shared" si="9"/>
        <v>4.5440000000000005</v>
      </c>
      <c r="F35" s="9">
        <f t="shared" si="9"/>
        <v>3.825</v>
      </c>
      <c r="G35" s="9">
        <f t="shared" si="9"/>
        <v>0</v>
      </c>
      <c r="H35" s="9">
        <f t="shared" si="9"/>
        <v>0.719</v>
      </c>
      <c r="I35" s="9">
        <f t="shared" si="9"/>
        <v>0.719</v>
      </c>
      <c r="J35" s="9">
        <f t="shared" si="9"/>
        <v>0.229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63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63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22.581</v>
      </c>
      <c r="F38" s="9">
        <f t="shared" si="11"/>
        <v>9.523</v>
      </c>
      <c r="G38" s="9">
        <f t="shared" si="11"/>
        <v>0</v>
      </c>
      <c r="H38" s="9">
        <f t="shared" si="11"/>
        <v>13.058</v>
      </c>
      <c r="I38" s="9">
        <f t="shared" si="11"/>
        <v>13.058</v>
      </c>
      <c r="J38" s="9">
        <f t="shared" si="11"/>
        <v>3.727</v>
      </c>
      <c r="K38" s="9">
        <f t="shared" si="11"/>
        <v>0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30.724</v>
      </c>
      <c r="F40" s="14">
        <f aca="true" t="shared" si="12" ref="F40:M40">F33+F39</f>
        <v>16.947</v>
      </c>
      <c r="G40" s="14">
        <f t="shared" si="12"/>
        <v>0</v>
      </c>
      <c r="H40" s="14">
        <f t="shared" si="12"/>
        <v>13.777</v>
      </c>
      <c r="I40" s="14">
        <f t="shared" si="12"/>
        <v>13.777</v>
      </c>
      <c r="J40" s="14">
        <f t="shared" si="12"/>
        <v>3.956</v>
      </c>
      <c r="K40" s="14">
        <f t="shared" si="12"/>
        <v>0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showZeros="0" view="pageBreakPreview" zoomScale="55" zoomScaleNormal="55" zoomScaleSheetLayoutView="55" zoomScalePageLayoutView="0" workbookViewId="0" topLeftCell="A28">
      <selection activeCell="P12" sqref="P1:P16384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49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77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164" t="s">
        <v>20</v>
      </c>
      <c r="F9" s="164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168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165"/>
      <c r="F10" s="165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169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166"/>
      <c r="F11" s="166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170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5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42.725</v>
      </c>
      <c r="E13" s="29">
        <v>9.458</v>
      </c>
      <c r="F13" s="29">
        <v>8.731</v>
      </c>
      <c r="G13" s="29">
        <v>24.536</v>
      </c>
      <c r="H13" s="30">
        <f>I13+J13+K13</f>
        <v>2.941</v>
      </c>
      <c r="I13" s="29">
        <v>2.941</v>
      </c>
      <c r="J13" s="29"/>
      <c r="K13" s="29"/>
      <c r="L13" s="30">
        <f>L14+L15+L16+L17+L18+L19</f>
        <v>0</v>
      </c>
      <c r="M13" s="30">
        <f>M14+M15+M16+M17+M18+M19</f>
        <v>59.168</v>
      </c>
      <c r="N13" s="30">
        <f>N14+N15+N16+N17+N18+N19</f>
        <v>20.919</v>
      </c>
      <c r="O13" s="30">
        <f>O14+O15+O16+O17+O18+O19</f>
        <v>2.99</v>
      </c>
      <c r="P13" s="30">
        <f aca="true" t="shared" si="0" ref="P13:P21">Q13+S13</f>
        <v>35.259</v>
      </c>
      <c r="Q13" s="30">
        <f>Q14+Q15+Q16+Q17+Q18+Q19</f>
        <v>35.201</v>
      </c>
      <c r="R13" s="51">
        <f>R14+R15+R16+R17+R18+R19</f>
        <v>22.67</v>
      </c>
      <c r="S13" s="30">
        <f>S14+S15+S16+S17+S18+S19</f>
        <v>0.058</v>
      </c>
      <c r="T13" s="30">
        <f>T14+T15+T16+T17+T18+T19</f>
        <v>0</v>
      </c>
      <c r="U13" s="30">
        <f>U14+U15+U16+U17+U18+U19</f>
        <v>0</v>
      </c>
      <c r="V13" s="30">
        <f>C13+D13+L13-M13</f>
        <v>11.520000000000003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2.416</v>
      </c>
      <c r="N14" s="33"/>
      <c r="O14" s="33"/>
      <c r="P14" s="30">
        <f t="shared" si="0"/>
        <v>2.416</v>
      </c>
      <c r="Q14" s="33">
        <v>2.382</v>
      </c>
      <c r="R14" s="65">
        <v>0.263</v>
      </c>
      <c r="S14" s="33">
        <v>0.034</v>
      </c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65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20.815</v>
      </c>
      <c r="N16" s="33"/>
      <c r="O16" s="33"/>
      <c r="P16" s="30">
        <f t="shared" si="0"/>
        <v>20.815</v>
      </c>
      <c r="Q16" s="33">
        <v>20.815</v>
      </c>
      <c r="R16" s="65">
        <v>20.18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0.055</v>
      </c>
      <c r="N17" s="33"/>
      <c r="O17" s="33"/>
      <c r="P17" s="30">
        <f t="shared" si="0"/>
        <v>0.055</v>
      </c>
      <c r="Q17" s="33">
        <v>0.055</v>
      </c>
      <c r="R17" s="65">
        <v>0.055</v>
      </c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32.705</v>
      </c>
      <c r="N18" s="33">
        <v>20.919</v>
      </c>
      <c r="O18" s="33"/>
      <c r="P18" s="30">
        <f t="shared" si="0"/>
        <v>11.786</v>
      </c>
      <c r="Q18" s="33">
        <v>11.762</v>
      </c>
      <c r="R18" s="65">
        <v>2.172</v>
      </c>
      <c r="S18" s="33">
        <v>0.024</v>
      </c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3.177</v>
      </c>
      <c r="E19" s="32">
        <v>0.563</v>
      </c>
      <c r="F19" s="32">
        <v>1.042</v>
      </c>
      <c r="G19" s="32">
        <v>1.572</v>
      </c>
      <c r="H19" s="30">
        <f>I19+J19+K19</f>
        <v>0</v>
      </c>
      <c r="I19" s="32"/>
      <c r="J19" s="32"/>
      <c r="K19" s="32"/>
      <c r="L19" s="32"/>
      <c r="M19" s="30">
        <f t="shared" si="1"/>
        <v>3.177</v>
      </c>
      <c r="N19" s="33"/>
      <c r="O19" s="33">
        <v>2.99</v>
      </c>
      <c r="P19" s="30">
        <f t="shared" si="0"/>
        <v>0.187</v>
      </c>
      <c r="Q19" s="33">
        <v>0.187</v>
      </c>
      <c r="R19" s="65"/>
      <c r="S19" s="33"/>
      <c r="T19" s="33"/>
      <c r="U19" s="33"/>
      <c r="V19" s="30">
        <f>C19+D19+L19-M19</f>
        <v>0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20.545</v>
      </c>
      <c r="E20" s="33">
        <v>2.279</v>
      </c>
      <c r="F20" s="33">
        <v>5.603</v>
      </c>
      <c r="G20" s="33">
        <v>12.663</v>
      </c>
      <c r="H20" s="30">
        <f>I20+J20+K20</f>
        <v>0.388</v>
      </c>
      <c r="I20" s="33">
        <v>0.388</v>
      </c>
      <c r="J20" s="33"/>
      <c r="K20" s="33"/>
      <c r="L20" s="33"/>
      <c r="M20" s="30">
        <f t="shared" si="1"/>
        <v>27.88</v>
      </c>
      <c r="N20" s="33">
        <v>14.347</v>
      </c>
      <c r="O20" s="33"/>
      <c r="P20" s="30">
        <f t="shared" si="0"/>
        <v>13.533</v>
      </c>
      <c r="Q20" s="33"/>
      <c r="R20" s="65"/>
      <c r="S20" s="33">
        <v>13.533</v>
      </c>
      <c r="T20" s="33">
        <v>7.584</v>
      </c>
      <c r="U20" s="33"/>
      <c r="V20" s="30">
        <f>C20+D20+L20-M20</f>
        <v>26.415000000000003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46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63.27</v>
      </c>
      <c r="E22" s="30">
        <f t="shared" si="2"/>
        <v>11.737</v>
      </c>
      <c r="F22" s="30">
        <f t="shared" si="2"/>
        <v>14.334</v>
      </c>
      <c r="G22" s="30">
        <f t="shared" si="2"/>
        <v>37.199</v>
      </c>
      <c r="H22" s="30">
        <f t="shared" si="2"/>
        <v>3.3289999999999997</v>
      </c>
      <c r="I22" s="30">
        <f t="shared" si="2"/>
        <v>3.3289999999999997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87.048</v>
      </c>
      <c r="N22" s="30">
        <f t="shared" si="2"/>
        <v>35.266</v>
      </c>
      <c r="O22" s="30">
        <f t="shared" si="2"/>
        <v>2.99</v>
      </c>
      <c r="P22" s="51">
        <f t="shared" si="2"/>
        <v>48.792</v>
      </c>
      <c r="Q22" s="51">
        <f t="shared" si="2"/>
        <v>35.201</v>
      </c>
      <c r="R22" s="51">
        <f t="shared" si="2"/>
        <v>22.67</v>
      </c>
      <c r="S22" s="51">
        <f t="shared" si="2"/>
        <v>13.591</v>
      </c>
      <c r="T22" s="30">
        <f t="shared" si="2"/>
        <v>7.584</v>
      </c>
      <c r="U22" s="30">
        <f t="shared" si="2"/>
        <v>0</v>
      </c>
      <c r="V22" s="30">
        <f>C22+D22+L22-M22</f>
        <v>37.935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0.884</v>
      </c>
      <c r="E23" s="29">
        <v>0.621</v>
      </c>
      <c r="F23" s="29">
        <v>0.105</v>
      </c>
      <c r="G23" s="29">
        <v>0.158</v>
      </c>
      <c r="H23" s="30">
        <f>I23+J23+K23</f>
        <v>0.254</v>
      </c>
      <c r="I23" s="29">
        <v>0.254</v>
      </c>
      <c r="J23" s="29"/>
      <c r="K23" s="29"/>
      <c r="L23" s="30">
        <f>L24+L25+L26+L27+L28+L29</f>
        <v>0</v>
      </c>
      <c r="M23" s="30">
        <f>M24+M25+M26+M27+M28+M29</f>
        <v>3.5180000000000002</v>
      </c>
      <c r="N23" s="30">
        <f>N24+N25+N26+N27+N28+N29</f>
        <v>0</v>
      </c>
      <c r="O23" s="30">
        <f>O24+O25+O26+O27+O28+O29</f>
        <v>1.693</v>
      </c>
      <c r="P23" s="51">
        <f aca="true" t="shared" si="3" ref="P23:P31">Q23+S23</f>
        <v>1.8250000000000002</v>
      </c>
      <c r="Q23" s="51">
        <f>Q24+Q25+Q26+Q27+Q28+Q29</f>
        <v>1.8250000000000002</v>
      </c>
      <c r="R23" s="51">
        <f>R24+R25+R26+R27+R28+R29</f>
        <v>1.768</v>
      </c>
      <c r="S23" s="51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5.173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65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0.925</v>
      </c>
      <c r="N25" s="33"/>
      <c r="O25" s="33"/>
      <c r="P25" s="30">
        <f t="shared" si="3"/>
        <v>0.925</v>
      </c>
      <c r="Q25" s="33">
        <v>0.925</v>
      </c>
      <c r="R25" s="65">
        <v>0.925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65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65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0.9</v>
      </c>
      <c r="N28" s="33"/>
      <c r="O28" s="33"/>
      <c r="P28" s="30">
        <f t="shared" si="3"/>
        <v>0.9</v>
      </c>
      <c r="Q28" s="33">
        <v>0.9</v>
      </c>
      <c r="R28" s="65">
        <v>0.843</v>
      </c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65"/>
      <c r="D29" s="46">
        <f>E29+F29+G29</f>
        <v>2.5250000000000004</v>
      </c>
      <c r="E29" s="66"/>
      <c r="F29" s="66">
        <v>0.78</v>
      </c>
      <c r="G29" s="66">
        <v>1.745</v>
      </c>
      <c r="H29" s="46">
        <f>I29+J29+K29</f>
        <v>0</v>
      </c>
      <c r="I29" s="66"/>
      <c r="J29" s="66"/>
      <c r="K29" s="66"/>
      <c r="L29" s="66"/>
      <c r="M29" s="46">
        <f t="shared" si="1"/>
        <v>1.693</v>
      </c>
      <c r="N29" s="65"/>
      <c r="O29" s="65">
        <v>1.693</v>
      </c>
      <c r="P29" s="46">
        <f t="shared" si="3"/>
        <v>0</v>
      </c>
      <c r="Q29" s="65"/>
      <c r="R29" s="65"/>
      <c r="S29" s="65"/>
      <c r="T29" s="65"/>
      <c r="U29" s="65"/>
      <c r="V29" s="30">
        <f>C29+D29+L29-M29</f>
        <v>0.8320000000000003</v>
      </c>
    </row>
    <row r="30" spans="1:22" s="3" customFormat="1" ht="21.75" customHeight="1">
      <c r="A30" s="100"/>
      <c r="B30" s="34" t="s">
        <v>26</v>
      </c>
      <c r="C30" s="65">
        <v>0.047</v>
      </c>
      <c r="D30" s="46">
        <f>E30+F30+G30</f>
        <v>6.543</v>
      </c>
      <c r="E30" s="65">
        <v>1.454</v>
      </c>
      <c r="F30" s="65">
        <v>1.012</v>
      </c>
      <c r="G30" s="65">
        <v>4.077</v>
      </c>
      <c r="H30" s="46">
        <f>I30+J30+K30</f>
        <v>0.18</v>
      </c>
      <c r="I30" s="65">
        <v>0.18</v>
      </c>
      <c r="J30" s="65"/>
      <c r="K30" s="65"/>
      <c r="L30" s="65"/>
      <c r="M30" s="46">
        <f t="shared" si="1"/>
        <v>4.648</v>
      </c>
      <c r="N30" s="65">
        <v>3.754</v>
      </c>
      <c r="O30" s="65"/>
      <c r="P30" s="46">
        <f t="shared" si="3"/>
        <v>0.894</v>
      </c>
      <c r="Q30" s="65"/>
      <c r="R30" s="65"/>
      <c r="S30" s="65">
        <v>0.894</v>
      </c>
      <c r="T30" s="65">
        <v>0.544</v>
      </c>
      <c r="U30" s="65"/>
      <c r="V30" s="30">
        <f>C30+D30+L30-M30</f>
        <v>1.9420000000000002</v>
      </c>
    </row>
    <row r="31" spans="1:22" s="3" customFormat="1" ht="21.75" customHeight="1">
      <c r="A31" s="100"/>
      <c r="B31" s="35" t="s">
        <v>27</v>
      </c>
      <c r="C31" s="46"/>
      <c r="D31" s="46">
        <f>E31+F31+G31</f>
        <v>0</v>
      </c>
      <c r="E31" s="46"/>
      <c r="F31" s="46"/>
      <c r="G31" s="46"/>
      <c r="H31" s="46">
        <f>I31+J31+K31</f>
        <v>0</v>
      </c>
      <c r="I31" s="46"/>
      <c r="J31" s="46"/>
      <c r="K31" s="46"/>
      <c r="L31" s="46"/>
      <c r="M31" s="46">
        <f t="shared" si="1"/>
        <v>0</v>
      </c>
      <c r="N31" s="46"/>
      <c r="O31" s="46"/>
      <c r="P31" s="46">
        <f t="shared" si="3"/>
        <v>0</v>
      </c>
      <c r="Q31" s="46"/>
      <c r="R31" s="46"/>
      <c r="S31" s="46"/>
      <c r="T31" s="46"/>
      <c r="U31" s="46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46">
        <f>C23+C30+C31</f>
        <v>7.854</v>
      </c>
      <c r="D32" s="46">
        <f aca="true" t="shared" si="4" ref="D32:U32">D23+D30+D31</f>
        <v>7.4270000000000005</v>
      </c>
      <c r="E32" s="46">
        <f t="shared" si="4"/>
        <v>2.075</v>
      </c>
      <c r="F32" s="46">
        <f t="shared" si="4"/>
        <v>1.117</v>
      </c>
      <c r="G32" s="46">
        <f t="shared" si="4"/>
        <v>4.235</v>
      </c>
      <c r="H32" s="46">
        <f t="shared" si="4"/>
        <v>0.434</v>
      </c>
      <c r="I32" s="46">
        <f t="shared" si="4"/>
        <v>0.434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46">
        <f t="shared" si="4"/>
        <v>8.166</v>
      </c>
      <c r="N32" s="46">
        <f t="shared" si="4"/>
        <v>3.754</v>
      </c>
      <c r="O32" s="46">
        <f t="shared" si="4"/>
        <v>1.693</v>
      </c>
      <c r="P32" s="46">
        <f t="shared" si="4"/>
        <v>2.7190000000000003</v>
      </c>
      <c r="Q32" s="46">
        <f t="shared" si="4"/>
        <v>1.8250000000000002</v>
      </c>
      <c r="R32" s="46">
        <f t="shared" si="4"/>
        <v>1.768</v>
      </c>
      <c r="S32" s="46">
        <f t="shared" si="4"/>
        <v>0.894</v>
      </c>
      <c r="T32" s="46">
        <f t="shared" si="4"/>
        <v>0.544</v>
      </c>
      <c r="U32" s="46">
        <f t="shared" si="4"/>
        <v>0</v>
      </c>
      <c r="V32" s="30">
        <f>C32+D32+L32-M32</f>
        <v>7.115</v>
      </c>
    </row>
    <row r="33" spans="1:22" s="3" customFormat="1" ht="21.75" customHeight="1">
      <c r="A33" s="100" t="s">
        <v>42</v>
      </c>
      <c r="B33" s="28" t="s">
        <v>7</v>
      </c>
      <c r="C33" s="46">
        <v>1.372</v>
      </c>
      <c r="D33" s="46">
        <f>E33+F33+G33</f>
        <v>1.1489999999999998</v>
      </c>
      <c r="E33" s="46">
        <v>1.146</v>
      </c>
      <c r="F33" s="46"/>
      <c r="G33" s="46">
        <v>0.003</v>
      </c>
      <c r="H33" s="46">
        <f>I33+J33+K33</f>
        <v>0</v>
      </c>
      <c r="I33" s="46"/>
      <c r="J33" s="46"/>
      <c r="K33" s="46"/>
      <c r="L33" s="46">
        <f>L34+L35+L36+L37+L38</f>
        <v>0</v>
      </c>
      <c r="M33" s="46">
        <f>M34+M35+M36+M37+M38</f>
        <v>2.2039999999999997</v>
      </c>
      <c r="N33" s="46">
        <f>N34+N35+N36+N37+N38</f>
        <v>0</v>
      </c>
      <c r="O33" s="46">
        <f>O34+O35+O36+O37+O38</f>
        <v>0</v>
      </c>
      <c r="P33" s="46">
        <f aca="true" t="shared" si="5" ref="P33:P40">Q33+S33</f>
        <v>2.2040000000000006</v>
      </c>
      <c r="Q33" s="46">
        <f>Q34+Q35+Q36+Q37+Q38</f>
        <v>2.0650000000000004</v>
      </c>
      <c r="R33" s="46">
        <f>R34+R35+R36+R37+R38</f>
        <v>1.7189999999999999</v>
      </c>
      <c r="S33" s="46">
        <f>S34+S35+S36+S37+S38</f>
        <v>0.139</v>
      </c>
      <c r="T33" s="46">
        <f>T34+T35+T36+T37+T38</f>
        <v>0</v>
      </c>
      <c r="U33" s="46">
        <f>U34+U35+U36+U37+U38</f>
        <v>0</v>
      </c>
      <c r="V33" s="30">
        <f>C33+D33+L33-M33</f>
        <v>0.31700000000000017</v>
      </c>
    </row>
    <row r="34" spans="1:22" s="3" customFormat="1" ht="21.75" customHeight="1">
      <c r="A34" s="100"/>
      <c r="B34" s="26" t="s">
        <v>41</v>
      </c>
      <c r="C34" s="172" t="s">
        <v>8</v>
      </c>
      <c r="D34" s="172" t="s">
        <v>8</v>
      </c>
      <c r="E34" s="172"/>
      <c r="F34" s="172"/>
      <c r="G34" s="172"/>
      <c r="H34" s="172" t="s">
        <v>8</v>
      </c>
      <c r="I34" s="172"/>
      <c r="J34" s="172"/>
      <c r="K34" s="172"/>
      <c r="L34" s="66"/>
      <c r="M34" s="46">
        <f t="shared" si="1"/>
        <v>0.903</v>
      </c>
      <c r="N34" s="65"/>
      <c r="O34" s="65"/>
      <c r="P34" s="46">
        <f t="shared" si="5"/>
        <v>0.903</v>
      </c>
      <c r="Q34" s="65">
        <v>0.899</v>
      </c>
      <c r="R34" s="65">
        <v>0.751</v>
      </c>
      <c r="S34" s="65">
        <v>0.004</v>
      </c>
      <c r="T34" s="65"/>
      <c r="U34" s="65"/>
      <c r="V34" s="101" t="s">
        <v>8</v>
      </c>
    </row>
    <row r="35" spans="1:22" s="3" customFormat="1" ht="21.75" customHeight="1">
      <c r="A35" s="100"/>
      <c r="B35" s="26" t="s">
        <v>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66"/>
      <c r="M35" s="46">
        <f t="shared" si="1"/>
        <v>0</v>
      </c>
      <c r="N35" s="65"/>
      <c r="O35" s="65"/>
      <c r="P35" s="46">
        <f t="shared" si="5"/>
        <v>0</v>
      </c>
      <c r="Q35" s="65"/>
      <c r="R35" s="65"/>
      <c r="S35" s="65"/>
      <c r="T35" s="65"/>
      <c r="U35" s="65"/>
      <c r="V35" s="101"/>
    </row>
    <row r="36" spans="1:22" s="3" customFormat="1" ht="21.75" customHeight="1">
      <c r="A36" s="100"/>
      <c r="B36" s="26" t="s">
        <v>43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66"/>
      <c r="M36" s="46">
        <f t="shared" si="1"/>
        <v>0</v>
      </c>
      <c r="N36" s="65"/>
      <c r="O36" s="65"/>
      <c r="P36" s="46">
        <f t="shared" si="5"/>
        <v>0</v>
      </c>
      <c r="Q36" s="65"/>
      <c r="R36" s="65"/>
      <c r="S36" s="65"/>
      <c r="T36" s="65"/>
      <c r="U36" s="65"/>
      <c r="V36" s="101"/>
    </row>
    <row r="37" spans="1:22" s="3" customFormat="1" ht="21.75" customHeight="1">
      <c r="A37" s="100"/>
      <c r="B37" s="26" t="s">
        <v>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66"/>
      <c r="M37" s="46">
        <f t="shared" si="1"/>
        <v>1.139</v>
      </c>
      <c r="N37" s="65"/>
      <c r="O37" s="65"/>
      <c r="P37" s="46">
        <f t="shared" si="5"/>
        <v>1.139</v>
      </c>
      <c r="Q37" s="65">
        <v>1.139</v>
      </c>
      <c r="R37" s="65">
        <v>0.941</v>
      </c>
      <c r="S37" s="65"/>
      <c r="T37" s="65"/>
      <c r="U37" s="65"/>
      <c r="V37" s="101"/>
    </row>
    <row r="38" spans="1:22" s="3" customFormat="1" ht="21.75" customHeight="1">
      <c r="A38" s="100"/>
      <c r="B38" s="26" t="s">
        <v>11</v>
      </c>
      <c r="C38" s="66"/>
      <c r="D38" s="46">
        <f>E38+F38+G38</f>
        <v>0.23399999999999999</v>
      </c>
      <c r="E38" s="66">
        <v>0.074</v>
      </c>
      <c r="F38" s="66"/>
      <c r="G38" s="66">
        <v>0.16</v>
      </c>
      <c r="H38" s="46">
        <f>I38+J38+K38</f>
        <v>0</v>
      </c>
      <c r="I38" s="66"/>
      <c r="J38" s="66"/>
      <c r="K38" s="66"/>
      <c r="L38" s="66"/>
      <c r="M38" s="46">
        <f t="shared" si="1"/>
        <v>0.162</v>
      </c>
      <c r="N38" s="65"/>
      <c r="O38" s="65"/>
      <c r="P38" s="46">
        <f t="shared" si="5"/>
        <v>0.162</v>
      </c>
      <c r="Q38" s="65">
        <v>0.027</v>
      </c>
      <c r="R38" s="65">
        <v>0.027</v>
      </c>
      <c r="S38" s="65">
        <v>0.135</v>
      </c>
      <c r="T38" s="65"/>
      <c r="U38" s="65"/>
      <c r="V38" s="30">
        <f>C38+D38+L38-M38</f>
        <v>0.07199999999999998</v>
      </c>
    </row>
    <row r="39" spans="1:22" s="3" customFormat="1" ht="21.75" customHeight="1">
      <c r="A39" s="100"/>
      <c r="B39" s="34" t="s">
        <v>26</v>
      </c>
      <c r="C39" s="65">
        <v>1.265</v>
      </c>
      <c r="D39" s="46">
        <f>E39+F39+G39</f>
        <v>2.616</v>
      </c>
      <c r="E39" s="65">
        <v>1.52</v>
      </c>
      <c r="F39" s="65">
        <v>0.175</v>
      </c>
      <c r="G39" s="65">
        <v>0.921</v>
      </c>
      <c r="H39" s="46">
        <f>I39+J39+K39</f>
        <v>0.077</v>
      </c>
      <c r="I39" s="65">
        <v>0.077</v>
      </c>
      <c r="J39" s="65"/>
      <c r="K39" s="65"/>
      <c r="L39" s="65"/>
      <c r="M39" s="46">
        <f t="shared" si="1"/>
        <v>1.944</v>
      </c>
      <c r="N39" s="65">
        <v>0.572</v>
      </c>
      <c r="O39" s="65"/>
      <c r="P39" s="46">
        <f t="shared" si="5"/>
        <v>1.372</v>
      </c>
      <c r="Q39" s="65"/>
      <c r="R39" s="65"/>
      <c r="S39" s="65">
        <v>1.372</v>
      </c>
      <c r="T39" s="65">
        <v>0.208</v>
      </c>
      <c r="U39" s="65"/>
      <c r="V39" s="30">
        <f>C39+D39+L39-M39</f>
        <v>1.9370000000000003</v>
      </c>
    </row>
    <row r="40" spans="1:22" s="3" customFormat="1" ht="21.75" customHeight="1">
      <c r="A40" s="100"/>
      <c r="B40" s="35" t="s">
        <v>27</v>
      </c>
      <c r="C40" s="46"/>
      <c r="D40" s="46">
        <f>E40+F40+G40</f>
        <v>0</v>
      </c>
      <c r="E40" s="46"/>
      <c r="F40" s="46"/>
      <c r="G40" s="46"/>
      <c r="H40" s="46">
        <f>I40+J40+K40</f>
        <v>0</v>
      </c>
      <c r="I40" s="46"/>
      <c r="J40" s="46"/>
      <c r="K40" s="46"/>
      <c r="L40" s="46"/>
      <c r="M40" s="46">
        <f t="shared" si="1"/>
        <v>0</v>
      </c>
      <c r="N40" s="46"/>
      <c r="O40" s="46"/>
      <c r="P40" s="46">
        <f t="shared" si="5"/>
        <v>0</v>
      </c>
      <c r="Q40" s="46"/>
      <c r="R40" s="46"/>
      <c r="S40" s="46"/>
      <c r="T40" s="46"/>
      <c r="U40" s="46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46">
        <f>C33+C39+C40</f>
        <v>2.637</v>
      </c>
      <c r="D41" s="46">
        <f aca="true" t="shared" si="6" ref="D41:U41">D33+D39+D40</f>
        <v>3.7649999999999997</v>
      </c>
      <c r="E41" s="46">
        <f t="shared" si="6"/>
        <v>2.666</v>
      </c>
      <c r="F41" s="46">
        <f t="shared" si="6"/>
        <v>0.175</v>
      </c>
      <c r="G41" s="46">
        <f t="shared" si="6"/>
        <v>0.924</v>
      </c>
      <c r="H41" s="46">
        <f t="shared" si="6"/>
        <v>0.077</v>
      </c>
      <c r="I41" s="46">
        <f t="shared" si="6"/>
        <v>0.077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4.148</v>
      </c>
      <c r="N41" s="46">
        <f t="shared" si="6"/>
        <v>0.572</v>
      </c>
      <c r="O41" s="46">
        <f t="shared" si="6"/>
        <v>0</v>
      </c>
      <c r="P41" s="46">
        <f t="shared" si="6"/>
        <v>3.5760000000000005</v>
      </c>
      <c r="Q41" s="46">
        <f t="shared" si="6"/>
        <v>2.0650000000000004</v>
      </c>
      <c r="R41" s="46">
        <f t="shared" si="6"/>
        <v>1.7189999999999999</v>
      </c>
      <c r="S41" s="46">
        <f t="shared" si="6"/>
        <v>1.5110000000000001</v>
      </c>
      <c r="T41" s="46">
        <f t="shared" si="6"/>
        <v>0.208</v>
      </c>
      <c r="U41" s="46">
        <f t="shared" si="6"/>
        <v>0</v>
      </c>
      <c r="V41" s="36">
        <f>C41+D41+L41-M41</f>
        <v>2.2539999999999996</v>
      </c>
    </row>
    <row r="42" spans="1:22" s="3" customFormat="1" ht="21.75" customHeight="1">
      <c r="A42" s="111" t="s">
        <v>17</v>
      </c>
      <c r="B42" s="28" t="s">
        <v>7</v>
      </c>
      <c r="C42" s="46">
        <f aca="true" t="shared" si="7" ref="C42:U44">C13+C23+C33</f>
        <v>37.142</v>
      </c>
      <c r="D42" s="46">
        <f t="shared" si="7"/>
        <v>44.758</v>
      </c>
      <c r="E42" s="46">
        <f t="shared" si="7"/>
        <v>11.225000000000001</v>
      </c>
      <c r="F42" s="46">
        <f t="shared" si="7"/>
        <v>8.836</v>
      </c>
      <c r="G42" s="46">
        <f t="shared" si="7"/>
        <v>24.697000000000003</v>
      </c>
      <c r="H42" s="46">
        <f t="shared" si="7"/>
        <v>3.195</v>
      </c>
      <c r="I42" s="46">
        <f t="shared" si="7"/>
        <v>3.195</v>
      </c>
      <c r="J42" s="46">
        <f t="shared" si="7"/>
        <v>0</v>
      </c>
      <c r="K42" s="46">
        <f t="shared" si="7"/>
        <v>0</v>
      </c>
      <c r="L42" s="46">
        <f t="shared" si="7"/>
        <v>0</v>
      </c>
      <c r="M42" s="46">
        <f t="shared" si="7"/>
        <v>64.89</v>
      </c>
      <c r="N42" s="46">
        <f t="shared" si="7"/>
        <v>20.919</v>
      </c>
      <c r="O42" s="46">
        <f t="shared" si="7"/>
        <v>4.683</v>
      </c>
      <c r="P42" s="46">
        <f t="shared" si="7"/>
        <v>39.288000000000004</v>
      </c>
      <c r="Q42" s="46">
        <f t="shared" si="7"/>
        <v>39.091</v>
      </c>
      <c r="R42" s="46">
        <f t="shared" si="7"/>
        <v>26.157000000000004</v>
      </c>
      <c r="S42" s="46">
        <f t="shared" si="7"/>
        <v>0.197</v>
      </c>
      <c r="T42" s="46">
        <f t="shared" si="7"/>
        <v>0</v>
      </c>
      <c r="U42" s="46">
        <f t="shared" si="7"/>
        <v>0</v>
      </c>
      <c r="V42" s="30">
        <f>C42+D42+L42-M42</f>
        <v>17.010000000000005</v>
      </c>
    </row>
    <row r="43" spans="1:22" s="3" customFormat="1" ht="21.75" customHeight="1">
      <c r="A43" s="111"/>
      <c r="B43" s="26" t="s">
        <v>41</v>
      </c>
      <c r="C43" s="171" t="s">
        <v>8</v>
      </c>
      <c r="D43" s="171" t="s">
        <v>8</v>
      </c>
      <c r="E43" s="171"/>
      <c r="F43" s="171"/>
      <c r="G43" s="171"/>
      <c r="H43" s="171" t="s">
        <v>8</v>
      </c>
      <c r="I43" s="171"/>
      <c r="J43" s="171"/>
      <c r="K43" s="171"/>
      <c r="L43" s="46">
        <f t="shared" si="7"/>
        <v>0</v>
      </c>
      <c r="M43" s="46">
        <f>M14+M24+M34</f>
        <v>3.319</v>
      </c>
      <c r="N43" s="46">
        <f t="shared" si="7"/>
        <v>0</v>
      </c>
      <c r="O43" s="46">
        <f t="shared" si="7"/>
        <v>0</v>
      </c>
      <c r="P43" s="46">
        <f t="shared" si="7"/>
        <v>3.319</v>
      </c>
      <c r="Q43" s="46">
        <f t="shared" si="7"/>
        <v>3.281</v>
      </c>
      <c r="R43" s="46">
        <f t="shared" si="7"/>
        <v>1.014</v>
      </c>
      <c r="S43" s="46">
        <f t="shared" si="7"/>
        <v>0.038000000000000006</v>
      </c>
      <c r="T43" s="46">
        <f t="shared" si="7"/>
        <v>0</v>
      </c>
      <c r="U43" s="46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46">
        <f t="shared" si="7"/>
        <v>0</v>
      </c>
      <c r="M44" s="46">
        <f>M15+M25+M35</f>
        <v>0.925</v>
      </c>
      <c r="N44" s="46">
        <f t="shared" si="7"/>
        <v>0</v>
      </c>
      <c r="O44" s="46">
        <f t="shared" si="7"/>
        <v>0</v>
      </c>
      <c r="P44" s="46">
        <f t="shared" si="7"/>
        <v>0.925</v>
      </c>
      <c r="Q44" s="46">
        <f t="shared" si="7"/>
        <v>0.925</v>
      </c>
      <c r="R44" s="46">
        <f t="shared" si="7"/>
        <v>0.925</v>
      </c>
      <c r="S44" s="46">
        <f t="shared" si="7"/>
        <v>0</v>
      </c>
      <c r="T44" s="46">
        <f t="shared" si="7"/>
        <v>0</v>
      </c>
      <c r="U44" s="46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46">
        <f aca="true" t="shared" si="8" ref="L45:U45">L26</f>
        <v>0</v>
      </c>
      <c r="M45" s="46">
        <f>M26</f>
        <v>0</v>
      </c>
      <c r="N45" s="46">
        <f t="shared" si="8"/>
        <v>0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0</v>
      </c>
      <c r="S45" s="46">
        <f t="shared" si="8"/>
        <v>0</v>
      </c>
      <c r="T45" s="46">
        <f t="shared" si="8"/>
        <v>0</v>
      </c>
      <c r="U45" s="46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46">
        <f aca="true" t="shared" si="9" ref="L46:U46">L16+L27</f>
        <v>0</v>
      </c>
      <c r="M46" s="46">
        <f>M16+M27</f>
        <v>20.815</v>
      </c>
      <c r="N46" s="46">
        <f t="shared" si="9"/>
        <v>0</v>
      </c>
      <c r="O46" s="46">
        <f t="shared" si="9"/>
        <v>0</v>
      </c>
      <c r="P46" s="46">
        <f t="shared" si="9"/>
        <v>20.815</v>
      </c>
      <c r="Q46" s="46">
        <f t="shared" si="9"/>
        <v>20.815</v>
      </c>
      <c r="R46" s="46">
        <f t="shared" si="9"/>
        <v>20.18</v>
      </c>
      <c r="S46" s="46">
        <f t="shared" si="9"/>
        <v>0</v>
      </c>
      <c r="T46" s="46">
        <f t="shared" si="9"/>
        <v>0</v>
      </c>
      <c r="U46" s="46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46">
        <f aca="true" t="shared" si="10" ref="L47:U47">L17</f>
        <v>0</v>
      </c>
      <c r="M47" s="46">
        <f>M17</f>
        <v>0.055</v>
      </c>
      <c r="N47" s="46">
        <f t="shared" si="10"/>
        <v>0</v>
      </c>
      <c r="O47" s="46">
        <f t="shared" si="10"/>
        <v>0</v>
      </c>
      <c r="P47" s="46">
        <f t="shared" si="10"/>
        <v>0.055</v>
      </c>
      <c r="Q47" s="46">
        <f t="shared" si="10"/>
        <v>0.055</v>
      </c>
      <c r="R47" s="46">
        <f t="shared" si="10"/>
        <v>0.055</v>
      </c>
      <c r="S47" s="46">
        <f t="shared" si="10"/>
        <v>0</v>
      </c>
      <c r="T47" s="46">
        <f t="shared" si="10"/>
        <v>0</v>
      </c>
      <c r="U47" s="46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46">
        <f aca="true" t="shared" si="11" ref="L48:U48">L36</f>
        <v>0</v>
      </c>
      <c r="M48" s="46">
        <f>M36</f>
        <v>0</v>
      </c>
      <c r="N48" s="46">
        <f t="shared" si="11"/>
        <v>0</v>
      </c>
      <c r="O48" s="46">
        <f t="shared" si="11"/>
        <v>0</v>
      </c>
      <c r="P48" s="46">
        <f t="shared" si="11"/>
        <v>0</v>
      </c>
      <c r="Q48" s="46">
        <f t="shared" si="11"/>
        <v>0</v>
      </c>
      <c r="R48" s="46">
        <f t="shared" si="11"/>
        <v>0</v>
      </c>
      <c r="S48" s="46">
        <f t="shared" si="11"/>
        <v>0</v>
      </c>
      <c r="T48" s="46">
        <f t="shared" si="11"/>
        <v>0</v>
      </c>
      <c r="U48" s="46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46">
        <f aca="true" t="shared" si="12" ref="L49:U53">L18+L28+L37</f>
        <v>0</v>
      </c>
      <c r="M49" s="46">
        <f>M18+M28+M37</f>
        <v>34.744</v>
      </c>
      <c r="N49" s="46">
        <f t="shared" si="12"/>
        <v>20.919</v>
      </c>
      <c r="O49" s="46">
        <f t="shared" si="12"/>
        <v>0</v>
      </c>
      <c r="P49" s="46">
        <f t="shared" si="12"/>
        <v>13.825</v>
      </c>
      <c r="Q49" s="46">
        <f t="shared" si="12"/>
        <v>13.801</v>
      </c>
      <c r="R49" s="46">
        <f t="shared" si="12"/>
        <v>3.956</v>
      </c>
      <c r="S49" s="46">
        <f t="shared" si="12"/>
        <v>0.024</v>
      </c>
      <c r="T49" s="46">
        <f t="shared" si="12"/>
        <v>0</v>
      </c>
      <c r="U49" s="46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5.936</v>
      </c>
      <c r="E50" s="31">
        <f t="shared" si="13"/>
        <v>0.6369999999999999</v>
      </c>
      <c r="F50" s="31">
        <f t="shared" si="13"/>
        <v>1.822</v>
      </c>
      <c r="G50" s="31">
        <f t="shared" si="13"/>
        <v>3.4770000000000003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5.032</v>
      </c>
      <c r="N50" s="31">
        <f t="shared" si="12"/>
        <v>0</v>
      </c>
      <c r="O50" s="31">
        <f t="shared" si="12"/>
        <v>4.683</v>
      </c>
      <c r="P50" s="31">
        <f t="shared" si="12"/>
        <v>0.349</v>
      </c>
      <c r="Q50" s="31">
        <f t="shared" si="12"/>
        <v>0.214</v>
      </c>
      <c r="R50" s="64">
        <f t="shared" si="12"/>
        <v>0.027</v>
      </c>
      <c r="S50" s="31">
        <f t="shared" si="12"/>
        <v>0.135</v>
      </c>
      <c r="T50" s="31">
        <f t="shared" si="12"/>
        <v>0</v>
      </c>
      <c r="U50" s="31">
        <f t="shared" si="12"/>
        <v>0</v>
      </c>
      <c r="V50" s="30">
        <f>C50+D50+L50-M50</f>
        <v>0.9039999999999999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29.704</v>
      </c>
      <c r="E51" s="31">
        <f t="shared" si="13"/>
        <v>5.253</v>
      </c>
      <c r="F51" s="31">
        <f t="shared" si="13"/>
        <v>6.79</v>
      </c>
      <c r="G51" s="31">
        <f t="shared" si="13"/>
        <v>17.661</v>
      </c>
      <c r="H51" s="31">
        <f t="shared" si="13"/>
        <v>0.645</v>
      </c>
      <c r="I51" s="31">
        <f t="shared" si="13"/>
        <v>0.645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34.472</v>
      </c>
      <c r="N51" s="31">
        <f t="shared" si="12"/>
        <v>18.673</v>
      </c>
      <c r="O51" s="31">
        <f t="shared" si="12"/>
        <v>0</v>
      </c>
      <c r="P51" s="31">
        <f t="shared" si="12"/>
        <v>15.799</v>
      </c>
      <c r="Q51" s="31">
        <f t="shared" si="12"/>
        <v>0</v>
      </c>
      <c r="R51" s="64">
        <f t="shared" si="12"/>
        <v>0</v>
      </c>
      <c r="S51" s="31">
        <f t="shared" si="12"/>
        <v>15.799</v>
      </c>
      <c r="T51" s="31">
        <f t="shared" si="12"/>
        <v>8.336</v>
      </c>
      <c r="U51" s="31">
        <f t="shared" si="12"/>
        <v>0</v>
      </c>
      <c r="V51" s="30">
        <f>C51+D51+L51-M51</f>
        <v>30.29399999999999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64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 t="shared" si="13"/>
        <v>74.462</v>
      </c>
      <c r="E53" s="39">
        <f t="shared" si="13"/>
        <v>16.478</v>
      </c>
      <c r="F53" s="39">
        <f t="shared" si="13"/>
        <v>15.626000000000001</v>
      </c>
      <c r="G53" s="39">
        <f t="shared" si="13"/>
        <v>42.358</v>
      </c>
      <c r="H53" s="39">
        <f t="shared" si="13"/>
        <v>3.84</v>
      </c>
      <c r="I53" s="39">
        <f t="shared" si="13"/>
        <v>3.84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99.362</v>
      </c>
      <c r="N53" s="39">
        <f t="shared" si="12"/>
        <v>39.592</v>
      </c>
      <c r="O53" s="39">
        <f t="shared" si="12"/>
        <v>4.683</v>
      </c>
      <c r="P53" s="39">
        <f>P22+P32+P41</f>
        <v>55.087</v>
      </c>
      <c r="Q53" s="39">
        <f t="shared" si="12"/>
        <v>39.091</v>
      </c>
      <c r="R53" s="53">
        <f t="shared" si="12"/>
        <v>26.157000000000004</v>
      </c>
      <c r="S53" s="39">
        <f t="shared" si="12"/>
        <v>15.995999999999999</v>
      </c>
      <c r="T53" s="39">
        <f t="shared" si="12"/>
        <v>8.336</v>
      </c>
      <c r="U53" s="39">
        <f t="shared" si="12"/>
        <v>0</v>
      </c>
      <c r="V53" s="39">
        <f>C53+D53+L53-M53</f>
        <v>47.304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173" t="s">
        <v>71</v>
      </c>
      <c r="B55" s="173"/>
      <c r="C55" s="174"/>
      <c r="D55" s="60"/>
      <c r="E55" s="62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1"/>
      <c r="T55" s="61"/>
      <c r="U55" s="61"/>
      <c r="V55" s="61"/>
    </row>
    <row r="56" spans="1:3" ht="12.75" customHeight="1">
      <c r="A56" s="173"/>
      <c r="B56" s="173"/>
      <c r="C56" s="174"/>
    </row>
    <row r="57" spans="1:3" ht="12.75" customHeight="1">
      <c r="A57" s="173"/>
      <c r="B57" s="173"/>
      <c r="C57" s="174"/>
    </row>
    <row r="58" spans="1:3" ht="12.75" customHeight="1">
      <c r="A58" s="173"/>
      <c r="B58" s="173"/>
      <c r="C58" s="174"/>
    </row>
    <row r="59" spans="1:3" ht="12.75">
      <c r="A59" s="173"/>
      <c r="B59" s="173"/>
      <c r="C59" s="174"/>
    </row>
    <row r="60" spans="1:3" ht="12.75">
      <c r="A60" s="173"/>
      <c r="B60" s="173"/>
      <c r="C60" s="174"/>
    </row>
  </sheetData>
  <sheetProtection/>
  <mergeCells count="56">
    <mergeCell ref="A1:V1"/>
    <mergeCell ref="A2:V2"/>
    <mergeCell ref="J3:S3"/>
    <mergeCell ref="A4:A11"/>
    <mergeCell ref="B4:B11"/>
    <mergeCell ref="C4:C11"/>
    <mergeCell ref="D4:K7"/>
    <mergeCell ref="L4:L11"/>
    <mergeCell ref="M4:M11"/>
    <mergeCell ref="N4:U4"/>
    <mergeCell ref="O5:O11"/>
    <mergeCell ref="P5:U5"/>
    <mergeCell ref="P6:P11"/>
    <mergeCell ref="Q6:T6"/>
    <mergeCell ref="U6:U11"/>
    <mergeCell ref="Q7:R8"/>
    <mergeCell ref="S7:T8"/>
    <mergeCell ref="Q9:Q11"/>
    <mergeCell ref="D8:D11"/>
    <mergeCell ref="E8:G8"/>
    <mergeCell ref="H8:K8"/>
    <mergeCell ref="E9:E11"/>
    <mergeCell ref="F9:F11"/>
    <mergeCell ref="G9:G11"/>
    <mergeCell ref="H9:H11"/>
    <mergeCell ref="I9:K9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A54:V54"/>
    <mergeCell ref="A55:C60"/>
    <mergeCell ref="A33:A41"/>
    <mergeCell ref="C34:C37"/>
    <mergeCell ref="D34:G37"/>
    <mergeCell ref="H34:K37"/>
    <mergeCell ref="V34:V37"/>
    <mergeCell ref="A42:A52"/>
    <mergeCell ref="C43:C49"/>
    <mergeCell ref="D43:G49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view="pageBreakPreview" zoomScale="60" zoomScaleNormal="60" zoomScalePageLayoutView="0" workbookViewId="0" topLeftCell="A1">
      <selection activeCell="A1" sqref="A1:M3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78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32.705</v>
      </c>
      <c r="F14" s="9">
        <f t="shared" si="0"/>
        <v>20.919</v>
      </c>
      <c r="G14" s="9">
        <f t="shared" si="0"/>
        <v>0</v>
      </c>
      <c r="H14" s="9">
        <f t="shared" si="0"/>
        <v>11.785999999999998</v>
      </c>
      <c r="I14" s="9">
        <f t="shared" si="0"/>
        <v>11.761999999999999</v>
      </c>
      <c r="J14" s="9">
        <f t="shared" si="0"/>
        <v>2.172</v>
      </c>
      <c r="K14" s="9">
        <f t="shared" si="0"/>
        <v>0.024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67" t="s">
        <v>52</v>
      </c>
      <c r="E15" s="9">
        <f>F15+G15+H15+M15</f>
        <v>4.618</v>
      </c>
      <c r="F15" s="11">
        <v>4.618</v>
      </c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67" t="s">
        <v>53</v>
      </c>
      <c r="E16" s="9">
        <f>F16+G16+H16+M16</f>
        <v>5.5200000000000005</v>
      </c>
      <c r="F16" s="11">
        <v>4.801</v>
      </c>
      <c r="G16" s="11"/>
      <c r="H16" s="9">
        <f>I16+K16</f>
        <v>0.719</v>
      </c>
      <c r="I16" s="11">
        <v>0.719</v>
      </c>
      <c r="J16" s="11">
        <v>0.229</v>
      </c>
      <c r="K16" s="11"/>
      <c r="L16" s="11"/>
      <c r="M16" s="11"/>
    </row>
    <row r="17" spans="1:13" s="7" customFormat="1" ht="27" customHeight="1">
      <c r="A17" s="150"/>
      <c r="B17" s="150"/>
      <c r="C17" s="67" t="s">
        <v>54</v>
      </c>
      <c r="D17" s="67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22.567</v>
      </c>
      <c r="F18" s="11">
        <v>11.5</v>
      </c>
      <c r="G18" s="11"/>
      <c r="H18" s="9">
        <f>I18+K18</f>
        <v>11.066999999999998</v>
      </c>
      <c r="I18" s="11">
        <v>11.043</v>
      </c>
      <c r="J18" s="11">
        <v>1.943</v>
      </c>
      <c r="K18" s="11">
        <v>0.024</v>
      </c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32.705</v>
      </c>
      <c r="F20" s="14">
        <f aca="true" t="shared" si="1" ref="F20:M20">F14+F19</f>
        <v>20.919</v>
      </c>
      <c r="G20" s="14">
        <f t="shared" si="1"/>
        <v>0</v>
      </c>
      <c r="H20" s="14">
        <f t="shared" si="1"/>
        <v>11.785999999999998</v>
      </c>
      <c r="I20" s="14">
        <f t="shared" si="1"/>
        <v>11.761999999999999</v>
      </c>
      <c r="J20" s="14">
        <f t="shared" si="1"/>
        <v>2.172</v>
      </c>
      <c r="K20" s="14">
        <f t="shared" si="1"/>
        <v>0.024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0.9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0.9</v>
      </c>
      <c r="I21" s="16">
        <f t="shared" si="2"/>
        <v>0.9</v>
      </c>
      <c r="J21" s="16">
        <f t="shared" si="2"/>
        <v>0.843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67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67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67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67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0.9</v>
      </c>
      <c r="F26" s="11"/>
      <c r="G26" s="11"/>
      <c r="H26" s="9">
        <f t="shared" si="4"/>
        <v>0.9</v>
      </c>
      <c r="I26" s="11">
        <v>0.9</v>
      </c>
      <c r="J26" s="11">
        <v>0.843</v>
      </c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0.9</v>
      </c>
      <c r="F28" s="14">
        <f>F21+F27</f>
        <v>0</v>
      </c>
      <c r="G28" s="14">
        <f aca="true" t="shared" si="5" ref="G28:M28">G21+G27</f>
        <v>0</v>
      </c>
      <c r="H28" s="14">
        <f t="shared" si="5"/>
        <v>0.9</v>
      </c>
      <c r="I28" s="14">
        <f t="shared" si="5"/>
        <v>0.9</v>
      </c>
      <c r="J28" s="14">
        <f t="shared" si="5"/>
        <v>0.843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1.139</v>
      </c>
      <c r="F29" s="16">
        <f>F30</f>
        <v>0</v>
      </c>
      <c r="G29" s="16">
        <f aca="true" t="shared" si="6" ref="G29:M29">G30</f>
        <v>0</v>
      </c>
      <c r="H29" s="16">
        <f t="shared" si="6"/>
        <v>1.139</v>
      </c>
      <c r="I29" s="16">
        <f t="shared" si="6"/>
        <v>1.139</v>
      </c>
      <c r="J29" s="16">
        <f t="shared" si="6"/>
        <v>0.941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1.139</v>
      </c>
      <c r="F30" s="11"/>
      <c r="G30" s="11"/>
      <c r="H30" s="9">
        <f t="shared" si="4"/>
        <v>1.139</v>
      </c>
      <c r="I30" s="11">
        <v>1.139</v>
      </c>
      <c r="J30" s="11">
        <v>0.941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1.139</v>
      </c>
      <c r="F32" s="14">
        <f>F29+F31</f>
        <v>0</v>
      </c>
      <c r="G32" s="14">
        <f aca="true" t="shared" si="7" ref="G32:L32">G29+G31</f>
        <v>0</v>
      </c>
      <c r="H32" s="14">
        <f t="shared" si="7"/>
        <v>1.139</v>
      </c>
      <c r="I32" s="14">
        <f t="shared" si="7"/>
        <v>1.139</v>
      </c>
      <c r="J32" s="14">
        <f t="shared" si="7"/>
        <v>0.941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34.744</v>
      </c>
      <c r="F33" s="16">
        <f aca="true" t="shared" si="8" ref="F33:M33">F34+F35+F36+F37+F38</f>
        <v>20.919</v>
      </c>
      <c r="G33" s="16">
        <f t="shared" si="8"/>
        <v>0</v>
      </c>
      <c r="H33" s="16">
        <f t="shared" si="8"/>
        <v>13.824999999999998</v>
      </c>
      <c r="I33" s="16">
        <f t="shared" si="8"/>
        <v>13.800999999999998</v>
      </c>
      <c r="J33" s="16">
        <f t="shared" si="8"/>
        <v>3.956</v>
      </c>
      <c r="K33" s="16">
        <f t="shared" si="8"/>
        <v>0.024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67" t="s">
        <v>52</v>
      </c>
      <c r="E34" s="9">
        <f aca="true" t="shared" si="9" ref="E34:M36">E15+E22</f>
        <v>4.618</v>
      </c>
      <c r="F34" s="9">
        <f t="shared" si="9"/>
        <v>4.618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67" t="s">
        <v>53</v>
      </c>
      <c r="E35" s="9">
        <f t="shared" si="9"/>
        <v>5.5200000000000005</v>
      </c>
      <c r="F35" s="9">
        <f t="shared" si="9"/>
        <v>4.801</v>
      </c>
      <c r="G35" s="9">
        <f t="shared" si="9"/>
        <v>0</v>
      </c>
      <c r="H35" s="9">
        <f t="shared" si="9"/>
        <v>0.719</v>
      </c>
      <c r="I35" s="9">
        <f t="shared" si="9"/>
        <v>0.719</v>
      </c>
      <c r="J35" s="9">
        <f t="shared" si="9"/>
        <v>0.229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67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67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24.605999999999998</v>
      </c>
      <c r="F38" s="9">
        <f t="shared" si="11"/>
        <v>11.5</v>
      </c>
      <c r="G38" s="9">
        <f t="shared" si="11"/>
        <v>0</v>
      </c>
      <c r="H38" s="9">
        <f t="shared" si="11"/>
        <v>13.105999999999998</v>
      </c>
      <c r="I38" s="9">
        <f t="shared" si="11"/>
        <v>13.081999999999999</v>
      </c>
      <c r="J38" s="9">
        <f t="shared" si="11"/>
        <v>3.727</v>
      </c>
      <c r="K38" s="9">
        <f t="shared" si="11"/>
        <v>0.024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34.744</v>
      </c>
      <c r="F40" s="14">
        <f aca="true" t="shared" si="12" ref="F40:M40">F33+F39</f>
        <v>20.919</v>
      </c>
      <c r="G40" s="14">
        <f t="shared" si="12"/>
        <v>0</v>
      </c>
      <c r="H40" s="14">
        <f t="shared" si="12"/>
        <v>13.824999999999998</v>
      </c>
      <c r="I40" s="14">
        <f t="shared" si="12"/>
        <v>13.800999999999998</v>
      </c>
      <c r="J40" s="14">
        <f t="shared" si="12"/>
        <v>3.956</v>
      </c>
      <c r="K40" s="14">
        <f t="shared" si="12"/>
        <v>0.024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showZeros="0" tabSelected="1" view="pageBreakPreview" zoomScale="55" zoomScaleNormal="55" zoomScaleSheetLayoutView="55" zoomScalePageLayoutView="0" workbookViewId="0" topLeftCell="A1">
      <selection activeCell="N56" sqref="N56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49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79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70"/>
      <c r="G3" s="24"/>
      <c r="H3" s="24"/>
      <c r="I3" s="2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164" t="s">
        <v>20</v>
      </c>
      <c r="F9" s="164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168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165"/>
      <c r="F10" s="165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169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166"/>
      <c r="F11" s="166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170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45">
        <v>5</v>
      </c>
      <c r="F12" s="26">
        <v>6</v>
      </c>
      <c r="G12" s="45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5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87.70499999999998</v>
      </c>
      <c r="E13" s="29">
        <f>26.573+4.81</f>
        <v>31.383</v>
      </c>
      <c r="F13" s="29">
        <f>14.414+1.61</f>
        <v>16.024</v>
      </c>
      <c r="G13" s="29">
        <f>37.071+3.227</f>
        <v>40.297999999999995</v>
      </c>
      <c r="H13" s="30">
        <f>I13+J13+K13</f>
        <v>9.582</v>
      </c>
      <c r="I13" s="29">
        <v>9.582</v>
      </c>
      <c r="J13" s="29"/>
      <c r="K13" s="29"/>
      <c r="L13" s="30">
        <f>L14+L15+L16+L17+L18+L19</f>
        <v>0</v>
      </c>
      <c r="M13" s="51">
        <f>M14+M15+M16+M17+M18+M19</f>
        <v>108.812</v>
      </c>
      <c r="N13" s="51">
        <f>N14+N15+N16+N17+N18+N19</f>
        <v>44.636</v>
      </c>
      <c r="O13" s="51">
        <f>O14+O15+O16+O17+O18+O19</f>
        <v>4.87</v>
      </c>
      <c r="P13" s="51">
        <f aca="true" t="shared" si="0" ref="P13:P21">Q13+S13</f>
        <v>59.306000000000004</v>
      </c>
      <c r="Q13" s="51">
        <f>Q14+Q15+Q16+Q17+Q18+Q19</f>
        <v>59.159000000000006</v>
      </c>
      <c r="R13" s="51">
        <f>R14+R15+R16+R17+R18+R19</f>
        <v>38.11299999999999</v>
      </c>
      <c r="S13" s="51">
        <f>S14+S15+S16+S17+S18+S19</f>
        <v>0.147</v>
      </c>
      <c r="T13" s="51">
        <f>T14+T15+T16+T17+T18+T19</f>
        <v>0.01</v>
      </c>
      <c r="U13" s="51">
        <f>U14+U15+U16+U17+U18+U19</f>
        <v>0</v>
      </c>
      <c r="V13" s="51">
        <f>C13+D13+L13-M13</f>
        <v>6.85599999999998</v>
      </c>
    </row>
    <row r="14" spans="1:22" s="3" customFormat="1" ht="21.75" customHeight="1">
      <c r="A14" s="100"/>
      <c r="B14" s="26" t="s">
        <v>41</v>
      </c>
      <c r="C14" s="107"/>
      <c r="D14" s="176" t="s">
        <v>8</v>
      </c>
      <c r="E14" s="176"/>
      <c r="F14" s="176"/>
      <c r="G14" s="176"/>
      <c r="H14" s="176" t="s">
        <v>8</v>
      </c>
      <c r="I14" s="176"/>
      <c r="J14" s="176"/>
      <c r="K14" s="176"/>
      <c r="L14" s="32"/>
      <c r="M14" s="30">
        <f aca="true" t="shared" si="1" ref="M14:M40">N14+O14+P14+U14</f>
        <v>8.079</v>
      </c>
      <c r="N14" s="33"/>
      <c r="O14" s="33"/>
      <c r="P14" s="30">
        <f t="shared" si="0"/>
        <v>8.079</v>
      </c>
      <c r="Q14" s="33">
        <v>7.956</v>
      </c>
      <c r="R14" s="76">
        <v>0.538</v>
      </c>
      <c r="S14" s="33">
        <v>0.123</v>
      </c>
      <c r="T14" s="33">
        <v>0.01</v>
      </c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76"/>
      <c r="E15" s="176"/>
      <c r="F15" s="176"/>
      <c r="G15" s="176"/>
      <c r="H15" s="176"/>
      <c r="I15" s="176"/>
      <c r="J15" s="176"/>
      <c r="K15" s="176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76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76"/>
      <c r="E16" s="176"/>
      <c r="F16" s="176"/>
      <c r="G16" s="176"/>
      <c r="H16" s="176"/>
      <c r="I16" s="176"/>
      <c r="J16" s="176"/>
      <c r="K16" s="176"/>
      <c r="L16" s="32"/>
      <c r="M16" s="30">
        <f t="shared" si="1"/>
        <v>34.795</v>
      </c>
      <c r="N16" s="33"/>
      <c r="O16" s="33"/>
      <c r="P16" s="30">
        <f t="shared" si="0"/>
        <v>34.795</v>
      </c>
      <c r="Q16" s="33">
        <v>34.795</v>
      </c>
      <c r="R16" s="76">
        <v>34.391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76"/>
      <c r="E17" s="176"/>
      <c r="F17" s="176"/>
      <c r="G17" s="176"/>
      <c r="H17" s="176"/>
      <c r="I17" s="176"/>
      <c r="J17" s="176"/>
      <c r="K17" s="176"/>
      <c r="L17" s="32"/>
      <c r="M17" s="30">
        <f t="shared" si="1"/>
        <v>0</v>
      </c>
      <c r="N17" s="33"/>
      <c r="O17" s="33"/>
      <c r="P17" s="30">
        <f t="shared" si="0"/>
        <v>0</v>
      </c>
      <c r="Q17" s="33">
        <v>0</v>
      </c>
      <c r="R17" s="76">
        <v>0</v>
      </c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76"/>
      <c r="E18" s="176"/>
      <c r="F18" s="176"/>
      <c r="G18" s="176"/>
      <c r="H18" s="176"/>
      <c r="I18" s="176"/>
      <c r="J18" s="176"/>
      <c r="K18" s="176"/>
      <c r="L18" s="32"/>
      <c r="M18" s="30">
        <f>N18+O18+P18+U18</f>
        <v>60.881</v>
      </c>
      <c r="N18" s="33">
        <v>44.636</v>
      </c>
      <c r="O18" s="33"/>
      <c r="P18" s="30">
        <f t="shared" si="0"/>
        <v>16.245</v>
      </c>
      <c r="Q18" s="33">
        <v>16.221</v>
      </c>
      <c r="R18" s="76">
        <v>3.184</v>
      </c>
      <c r="S18" s="33">
        <v>0.024</v>
      </c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5.057</v>
      </c>
      <c r="E19" s="32">
        <v>0.743</v>
      </c>
      <c r="F19" s="32">
        <v>1.382</v>
      </c>
      <c r="G19" s="32">
        <v>2.932</v>
      </c>
      <c r="H19" s="30">
        <f>I19+J19+K19</f>
        <v>0</v>
      </c>
      <c r="I19" s="32"/>
      <c r="J19" s="32"/>
      <c r="K19" s="32"/>
      <c r="L19" s="32"/>
      <c r="M19" s="30">
        <f t="shared" si="1"/>
        <v>5.057</v>
      </c>
      <c r="N19" s="33"/>
      <c r="O19" s="33">
        <v>4.87</v>
      </c>
      <c r="P19" s="30">
        <f t="shared" si="0"/>
        <v>0.187</v>
      </c>
      <c r="Q19" s="33">
        <v>0.187</v>
      </c>
      <c r="R19" s="76"/>
      <c r="S19" s="33"/>
      <c r="T19" s="33"/>
      <c r="U19" s="33"/>
      <c r="V19" s="30">
        <f>C19+D19+L19-M19</f>
        <v>0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38.753</v>
      </c>
      <c r="E20" s="33">
        <f>6.467+0.299</f>
        <v>6.766</v>
      </c>
      <c r="F20" s="29">
        <f>10.402+0.688+0.049</f>
        <v>11.139</v>
      </c>
      <c r="G20" s="76">
        <f>19.851+0.997</f>
        <v>20.848</v>
      </c>
      <c r="H20" s="30">
        <f>I20+J20+K20</f>
        <v>1.418</v>
      </c>
      <c r="I20" s="33">
        <v>1.418</v>
      </c>
      <c r="J20" s="33"/>
      <c r="K20" s="33"/>
      <c r="L20" s="33"/>
      <c r="M20" s="30">
        <f t="shared" si="1"/>
        <v>54.144</v>
      </c>
      <c r="N20" s="33">
        <v>31.857</v>
      </c>
      <c r="O20" s="33"/>
      <c r="P20" s="30">
        <f t="shared" si="0"/>
        <v>22.287</v>
      </c>
      <c r="Q20" s="33"/>
      <c r="R20" s="76"/>
      <c r="S20" s="81">
        <v>22.287</v>
      </c>
      <c r="T20" s="33">
        <v>11.174</v>
      </c>
      <c r="U20" s="33"/>
      <c r="V20" s="30">
        <f>C20+D20+L20-M20</f>
        <v>18.359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46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126.45799999999998</v>
      </c>
      <c r="E22" s="30">
        <f t="shared" si="2"/>
        <v>38.149</v>
      </c>
      <c r="F22" s="30">
        <f t="shared" si="2"/>
        <v>27.163</v>
      </c>
      <c r="G22" s="30">
        <f>G13+G20+G21</f>
        <v>61.145999999999994</v>
      </c>
      <c r="H22" s="30">
        <f t="shared" si="2"/>
        <v>11</v>
      </c>
      <c r="I22" s="30">
        <f t="shared" si="2"/>
        <v>11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162.956</v>
      </c>
      <c r="N22" s="30">
        <f>N13+N20+N21</f>
        <v>76.493</v>
      </c>
      <c r="O22" s="30">
        <f t="shared" si="2"/>
        <v>4.87</v>
      </c>
      <c r="P22" s="51">
        <f>P13+P20+P21</f>
        <v>81.593</v>
      </c>
      <c r="Q22" s="51">
        <f t="shared" si="2"/>
        <v>59.159000000000006</v>
      </c>
      <c r="R22" s="51">
        <f t="shared" si="2"/>
        <v>38.11299999999999</v>
      </c>
      <c r="S22" s="51">
        <f t="shared" si="2"/>
        <v>22.433999999999997</v>
      </c>
      <c r="T22" s="30">
        <f t="shared" si="2"/>
        <v>11.184</v>
      </c>
      <c r="U22" s="30">
        <f t="shared" si="2"/>
        <v>0</v>
      </c>
      <c r="V22" s="30">
        <f>C22+D22+L22-M22</f>
        <v>25.215000000000003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2.301</v>
      </c>
      <c r="E23" s="29">
        <f>1.506</f>
        <v>1.506</v>
      </c>
      <c r="F23" s="29">
        <f>0.383+0.03</f>
        <v>0.41300000000000003</v>
      </c>
      <c r="G23" s="29">
        <f>0.355+0.027</f>
        <v>0.382</v>
      </c>
      <c r="H23" s="30">
        <f>I23+J23+K23</f>
        <v>1.135</v>
      </c>
      <c r="I23" s="29">
        <v>1.135</v>
      </c>
      <c r="J23" s="29"/>
      <c r="K23" s="29"/>
      <c r="L23" s="30">
        <f>L24+L25+L26+L27+L28+L29</f>
        <v>0</v>
      </c>
      <c r="M23" s="30">
        <f>M24+M25+M26+M27+M28+M29</f>
        <v>5.587999999999999</v>
      </c>
      <c r="N23" s="30">
        <f>N24+N25+N26+N27+N28+N29</f>
        <v>0.035</v>
      </c>
      <c r="O23" s="30">
        <f>O24+O25+O26+O27+O28+O29</f>
        <v>1.693</v>
      </c>
      <c r="P23" s="51">
        <f aca="true" t="shared" si="3" ref="P23:P31">Q23+S23</f>
        <v>3.86</v>
      </c>
      <c r="Q23" s="51">
        <f>Q24+Q25+Q26+Q27+Q28+Q29</f>
        <v>3.86</v>
      </c>
      <c r="R23" s="51">
        <f>R24+R25+R26+R27+R28+R29</f>
        <v>3.402</v>
      </c>
      <c r="S23" s="51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4.520000000000001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76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2.213</v>
      </c>
      <c r="N25" s="33"/>
      <c r="O25" s="33"/>
      <c r="P25" s="30">
        <f t="shared" si="3"/>
        <v>2.213</v>
      </c>
      <c r="Q25" s="33">
        <v>2.213</v>
      </c>
      <c r="R25" s="76">
        <v>2.213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76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0.03</v>
      </c>
      <c r="N27" s="33"/>
      <c r="O27" s="33"/>
      <c r="P27" s="30">
        <f t="shared" si="3"/>
        <v>0.03</v>
      </c>
      <c r="Q27" s="33">
        <v>0.03</v>
      </c>
      <c r="R27" s="76">
        <v>0.03</v>
      </c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1.652</v>
      </c>
      <c r="N28" s="33">
        <v>0.035</v>
      </c>
      <c r="O28" s="33"/>
      <c r="P28" s="30">
        <f t="shared" si="3"/>
        <v>1.617</v>
      </c>
      <c r="Q28" s="33">
        <v>1.617</v>
      </c>
      <c r="R28" s="76">
        <v>1.159</v>
      </c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74"/>
      <c r="D29" s="46">
        <f>E29+F29+G29</f>
        <v>2.5250000000000004</v>
      </c>
      <c r="E29" s="77"/>
      <c r="F29" s="77">
        <v>0.78</v>
      </c>
      <c r="G29" s="77">
        <v>1.745</v>
      </c>
      <c r="H29" s="46">
        <f>I29+J29+K29</f>
        <v>0</v>
      </c>
      <c r="I29" s="77"/>
      <c r="J29" s="77"/>
      <c r="K29" s="77"/>
      <c r="L29" s="77"/>
      <c r="M29" s="46">
        <f t="shared" si="1"/>
        <v>1.693</v>
      </c>
      <c r="N29" s="76"/>
      <c r="O29" s="76">
        <v>1.693</v>
      </c>
      <c r="P29" s="46">
        <f t="shared" si="3"/>
        <v>0</v>
      </c>
      <c r="Q29" s="76"/>
      <c r="R29" s="76"/>
      <c r="S29" s="76"/>
      <c r="T29" s="76"/>
      <c r="U29" s="76"/>
      <c r="V29" s="30">
        <f>C29+D29+L29-M29</f>
        <v>0.8320000000000003</v>
      </c>
    </row>
    <row r="30" spans="1:22" s="3" customFormat="1" ht="21.75" customHeight="1">
      <c r="A30" s="100"/>
      <c r="B30" s="34" t="s">
        <v>26</v>
      </c>
      <c r="C30" s="74">
        <v>0.047</v>
      </c>
      <c r="D30" s="46">
        <f>E30+F30+G30</f>
        <v>14.942</v>
      </c>
      <c r="E30" s="46">
        <f>4.663+0.702+0.444</f>
        <v>5.809</v>
      </c>
      <c r="F30" s="76">
        <f>2.705+0.159</f>
        <v>2.864</v>
      </c>
      <c r="G30" s="76">
        <f>5.961+0.308</f>
        <v>6.269</v>
      </c>
      <c r="H30" s="46">
        <f>I30+J30+K30</f>
        <v>1.574</v>
      </c>
      <c r="I30" s="76">
        <v>1.574</v>
      </c>
      <c r="J30" s="76"/>
      <c r="K30" s="76"/>
      <c r="L30" s="76"/>
      <c r="M30" s="46">
        <f t="shared" si="1"/>
        <v>14.973</v>
      </c>
      <c r="N30" s="76">
        <v>10.182</v>
      </c>
      <c r="O30" s="76"/>
      <c r="P30" s="46">
        <f t="shared" si="3"/>
        <v>4.791</v>
      </c>
      <c r="Q30" s="76"/>
      <c r="R30" s="76"/>
      <c r="S30" s="76">
        <v>4.791</v>
      </c>
      <c r="T30" s="76">
        <v>3.214</v>
      </c>
      <c r="U30" s="76"/>
      <c r="V30" s="30">
        <f>C30+D30+L30-M30</f>
        <v>0.016000000000000014</v>
      </c>
    </row>
    <row r="31" spans="1:22" s="3" customFormat="1" ht="21.75" customHeight="1">
      <c r="A31" s="100"/>
      <c r="B31" s="35" t="s">
        <v>27</v>
      </c>
      <c r="C31" s="46"/>
      <c r="D31" s="46">
        <f>E31+F31+G31</f>
        <v>0</v>
      </c>
      <c r="E31" s="46"/>
      <c r="F31" s="46"/>
      <c r="G31" s="46"/>
      <c r="H31" s="46">
        <f>I31+J31+K31</f>
        <v>0</v>
      </c>
      <c r="I31" s="46"/>
      <c r="J31" s="46"/>
      <c r="K31" s="46"/>
      <c r="L31" s="46"/>
      <c r="M31" s="46">
        <f t="shared" si="1"/>
        <v>0</v>
      </c>
      <c r="N31" s="46"/>
      <c r="O31" s="46"/>
      <c r="P31" s="46">
        <f t="shared" si="3"/>
        <v>0</v>
      </c>
      <c r="Q31" s="46"/>
      <c r="R31" s="46"/>
      <c r="S31" s="46"/>
      <c r="T31" s="46"/>
      <c r="U31" s="46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46">
        <f>C23+C30+C31</f>
        <v>7.854</v>
      </c>
      <c r="D32" s="46">
        <f aca="true" t="shared" si="4" ref="D32:U32">D23+D30+D31</f>
        <v>17.243000000000002</v>
      </c>
      <c r="E32" s="46">
        <f t="shared" si="4"/>
        <v>7.315</v>
      </c>
      <c r="F32" s="46">
        <f t="shared" si="4"/>
        <v>3.277</v>
      </c>
      <c r="G32" s="46">
        <f t="shared" si="4"/>
        <v>6.651</v>
      </c>
      <c r="H32" s="46">
        <f t="shared" si="4"/>
        <v>2.709</v>
      </c>
      <c r="I32" s="46">
        <f t="shared" si="4"/>
        <v>2.709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46">
        <f t="shared" si="4"/>
        <v>20.561</v>
      </c>
      <c r="N32" s="46">
        <f t="shared" si="4"/>
        <v>10.217</v>
      </c>
      <c r="O32" s="46">
        <f t="shared" si="4"/>
        <v>1.693</v>
      </c>
      <c r="P32" s="46">
        <f t="shared" si="4"/>
        <v>8.651</v>
      </c>
      <c r="Q32" s="46">
        <f t="shared" si="4"/>
        <v>3.86</v>
      </c>
      <c r="R32" s="46">
        <f t="shared" si="4"/>
        <v>3.402</v>
      </c>
      <c r="S32" s="46">
        <f t="shared" si="4"/>
        <v>4.791</v>
      </c>
      <c r="T32" s="46">
        <f t="shared" si="4"/>
        <v>3.214</v>
      </c>
      <c r="U32" s="46">
        <f t="shared" si="4"/>
        <v>0</v>
      </c>
      <c r="V32" s="30">
        <f>C32+D32+L32-M32</f>
        <v>4.536000000000001</v>
      </c>
    </row>
    <row r="33" spans="1:22" s="3" customFormat="1" ht="21.75" customHeight="1">
      <c r="A33" s="100" t="s">
        <v>42</v>
      </c>
      <c r="B33" s="28" t="s">
        <v>7</v>
      </c>
      <c r="C33" s="46">
        <v>1.372</v>
      </c>
      <c r="D33" s="46">
        <f>E33+F33+G33</f>
        <v>3.773</v>
      </c>
      <c r="E33" s="46">
        <f>2.853+0.664</f>
        <v>3.5170000000000003</v>
      </c>
      <c r="F33" s="46">
        <f>0.082+0</f>
        <v>0.082</v>
      </c>
      <c r="G33" s="46">
        <f>0.158+0.016</f>
        <v>0.174</v>
      </c>
      <c r="H33" s="46">
        <f>I33+J33+K33</f>
        <v>0.276</v>
      </c>
      <c r="I33" s="46">
        <v>0.276</v>
      </c>
      <c r="J33" s="46"/>
      <c r="K33" s="46"/>
      <c r="L33" s="46">
        <f>L34+L35+L36+L37+L38</f>
        <v>0</v>
      </c>
      <c r="M33" s="46">
        <f>M34+M35+M36+M37+M38</f>
        <v>4.4799999999999995</v>
      </c>
      <c r="N33" s="46">
        <f>N34+N35+N36+N37+N38</f>
        <v>0</v>
      </c>
      <c r="O33" s="46">
        <f>O34+O35+O36+O37+O38</f>
        <v>0</v>
      </c>
      <c r="P33" s="46">
        <f aca="true" t="shared" si="5" ref="P33:P40">Q33+S33</f>
        <v>4.48</v>
      </c>
      <c r="Q33" s="46">
        <f>Q34+Q35+Q36+Q37+Q38</f>
        <v>4.341</v>
      </c>
      <c r="R33" s="46">
        <f>R34+R35+R36+R37+R38</f>
        <v>3.907</v>
      </c>
      <c r="S33" s="46">
        <f>S34+S35+S36+S37+S38</f>
        <v>0.139</v>
      </c>
      <c r="T33" s="46">
        <f>T34+T35+T36+T37+T38</f>
        <v>0</v>
      </c>
      <c r="U33" s="46">
        <f>U34+U35+U36+U37+U38</f>
        <v>0</v>
      </c>
      <c r="V33" s="30">
        <f>C33+D33+L33-M33</f>
        <v>0.6650000000000009</v>
      </c>
    </row>
    <row r="34" spans="1:22" s="3" customFormat="1" ht="21.75" customHeight="1">
      <c r="A34" s="100"/>
      <c r="B34" s="26" t="s">
        <v>41</v>
      </c>
      <c r="C34" s="172" t="s">
        <v>8</v>
      </c>
      <c r="D34" s="172" t="s">
        <v>8</v>
      </c>
      <c r="E34" s="172"/>
      <c r="F34" s="172"/>
      <c r="G34" s="172"/>
      <c r="H34" s="172" t="s">
        <v>8</v>
      </c>
      <c r="I34" s="172"/>
      <c r="J34" s="172"/>
      <c r="K34" s="172"/>
      <c r="L34" s="77"/>
      <c r="M34" s="46">
        <f t="shared" si="1"/>
        <v>2.258</v>
      </c>
      <c r="N34" s="76"/>
      <c r="O34" s="76"/>
      <c r="P34" s="46">
        <f t="shared" si="5"/>
        <v>2.258</v>
      </c>
      <c r="Q34" s="76">
        <v>2.254</v>
      </c>
      <c r="R34" s="76">
        <v>2.021</v>
      </c>
      <c r="S34" s="76">
        <v>0.004</v>
      </c>
      <c r="T34" s="76"/>
      <c r="U34" s="76"/>
      <c r="V34" s="101" t="s">
        <v>8</v>
      </c>
    </row>
    <row r="35" spans="1:22" s="3" customFormat="1" ht="21.75" customHeight="1">
      <c r="A35" s="100"/>
      <c r="B35" s="26" t="s">
        <v>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77"/>
      <c r="M35" s="46">
        <f t="shared" si="1"/>
        <v>0.177</v>
      </c>
      <c r="N35" s="76"/>
      <c r="O35" s="76"/>
      <c r="P35" s="46">
        <f t="shared" si="5"/>
        <v>0.177</v>
      </c>
      <c r="Q35" s="76">
        <v>0.177</v>
      </c>
      <c r="R35" s="76">
        <v>0.177</v>
      </c>
      <c r="S35" s="76"/>
      <c r="T35" s="76"/>
      <c r="U35" s="76"/>
      <c r="V35" s="101"/>
    </row>
    <row r="36" spans="1:22" s="3" customFormat="1" ht="21.75" customHeight="1">
      <c r="A36" s="100"/>
      <c r="B36" s="26" t="s">
        <v>43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77"/>
      <c r="M36" s="46">
        <f t="shared" si="1"/>
        <v>0</v>
      </c>
      <c r="N36" s="76"/>
      <c r="O36" s="76"/>
      <c r="P36" s="46">
        <f t="shared" si="5"/>
        <v>0</v>
      </c>
      <c r="Q36" s="76"/>
      <c r="R36" s="76"/>
      <c r="S36" s="76"/>
      <c r="T36" s="76"/>
      <c r="U36" s="76"/>
      <c r="V36" s="101"/>
    </row>
    <row r="37" spans="1:22" s="3" customFormat="1" ht="21.75" customHeight="1">
      <c r="A37" s="100"/>
      <c r="B37" s="26" t="s">
        <v>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77"/>
      <c r="M37" s="46">
        <f t="shared" si="1"/>
        <v>1.883</v>
      </c>
      <c r="N37" s="76"/>
      <c r="O37" s="76"/>
      <c r="P37" s="46">
        <f t="shared" si="5"/>
        <v>1.883</v>
      </c>
      <c r="Q37" s="76">
        <v>1.883</v>
      </c>
      <c r="R37" s="76">
        <v>1.682</v>
      </c>
      <c r="S37" s="76"/>
      <c r="T37" s="76"/>
      <c r="U37" s="76"/>
      <c r="V37" s="101"/>
    </row>
    <row r="38" spans="1:22" s="3" customFormat="1" ht="21.75" customHeight="1">
      <c r="A38" s="100"/>
      <c r="B38" s="26" t="s">
        <v>11</v>
      </c>
      <c r="C38" s="73"/>
      <c r="D38" s="46">
        <f>E38+F38+G38</f>
        <v>0.23399999999999999</v>
      </c>
      <c r="E38" s="77">
        <v>0.074</v>
      </c>
      <c r="F38" s="77"/>
      <c r="G38" s="77">
        <v>0.16</v>
      </c>
      <c r="H38" s="46">
        <f>I38+J38+K38</f>
        <v>0</v>
      </c>
      <c r="I38" s="77"/>
      <c r="J38" s="77"/>
      <c r="K38" s="77"/>
      <c r="L38" s="77"/>
      <c r="M38" s="46">
        <f t="shared" si="1"/>
        <v>0.162</v>
      </c>
      <c r="N38" s="76"/>
      <c r="O38" s="76"/>
      <c r="P38" s="46">
        <f t="shared" si="5"/>
        <v>0.162</v>
      </c>
      <c r="Q38" s="76">
        <v>0.027</v>
      </c>
      <c r="R38" s="76">
        <v>0.027</v>
      </c>
      <c r="S38" s="76">
        <v>0.135</v>
      </c>
      <c r="T38" s="76"/>
      <c r="U38" s="76"/>
      <c r="V38" s="30">
        <f>C38+D38+L38-M38</f>
        <v>0.07199999999999998</v>
      </c>
    </row>
    <row r="39" spans="1:22" s="3" customFormat="1" ht="21.75" customHeight="1">
      <c r="A39" s="100"/>
      <c r="B39" s="34" t="s">
        <v>26</v>
      </c>
      <c r="C39" s="74">
        <v>1.265</v>
      </c>
      <c r="D39" s="46">
        <f>E39+F39+G39</f>
        <v>7.3549999999999995</v>
      </c>
      <c r="E39" s="76">
        <f>4.027+0.768</f>
        <v>4.795</v>
      </c>
      <c r="F39" s="76">
        <f>0.378+0.015</f>
        <v>0.393</v>
      </c>
      <c r="G39" s="76">
        <f>1.913+0.254</f>
        <v>2.167</v>
      </c>
      <c r="H39" s="46">
        <f>I39+J39+K39</f>
        <v>1.357</v>
      </c>
      <c r="I39" s="76">
        <v>1.357</v>
      </c>
      <c r="J39" s="76"/>
      <c r="K39" s="76"/>
      <c r="L39" s="76"/>
      <c r="M39" s="46">
        <f t="shared" si="1"/>
        <v>5.303999999999999</v>
      </c>
      <c r="N39" s="76">
        <v>1.143</v>
      </c>
      <c r="O39" s="76"/>
      <c r="P39" s="46">
        <f t="shared" si="5"/>
        <v>4.161</v>
      </c>
      <c r="Q39" s="76"/>
      <c r="R39" s="76"/>
      <c r="S39" s="76">
        <v>4.161</v>
      </c>
      <c r="T39" s="76">
        <v>1.195</v>
      </c>
      <c r="U39" s="76"/>
      <c r="V39" s="30">
        <f>C39+D39+L39-M39</f>
        <v>3.316</v>
      </c>
    </row>
    <row r="40" spans="1:22" s="3" customFormat="1" ht="21.75" customHeight="1">
      <c r="A40" s="100"/>
      <c r="B40" s="35" t="s">
        <v>27</v>
      </c>
      <c r="C40" s="46"/>
      <c r="D40" s="46">
        <f>E40+F40+G40</f>
        <v>0</v>
      </c>
      <c r="E40" s="46"/>
      <c r="F40" s="46"/>
      <c r="G40" s="46"/>
      <c r="H40" s="46">
        <f>I40+J40+K40</f>
        <v>0</v>
      </c>
      <c r="I40" s="46"/>
      <c r="J40" s="46"/>
      <c r="K40" s="46"/>
      <c r="L40" s="46"/>
      <c r="M40" s="46">
        <f t="shared" si="1"/>
        <v>0</v>
      </c>
      <c r="N40" s="46"/>
      <c r="O40" s="46"/>
      <c r="P40" s="46">
        <f t="shared" si="5"/>
        <v>0</v>
      </c>
      <c r="Q40" s="46"/>
      <c r="R40" s="46"/>
      <c r="S40" s="46"/>
      <c r="T40" s="46"/>
      <c r="U40" s="46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46">
        <f>C33+C39+C40</f>
        <v>2.637</v>
      </c>
      <c r="D41" s="46">
        <f aca="true" t="shared" si="6" ref="D41:U41">D33+D39+D40</f>
        <v>11.128</v>
      </c>
      <c r="E41" s="46">
        <f t="shared" si="6"/>
        <v>8.312000000000001</v>
      </c>
      <c r="F41" s="46">
        <f t="shared" si="6"/>
        <v>0.47500000000000003</v>
      </c>
      <c r="G41" s="46">
        <f t="shared" si="6"/>
        <v>2.3409999999999997</v>
      </c>
      <c r="H41" s="46">
        <f t="shared" si="6"/>
        <v>1.633</v>
      </c>
      <c r="I41" s="46">
        <f t="shared" si="6"/>
        <v>1.633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9.783999999999999</v>
      </c>
      <c r="N41" s="46">
        <f t="shared" si="6"/>
        <v>1.143</v>
      </c>
      <c r="O41" s="46">
        <f t="shared" si="6"/>
        <v>0</v>
      </c>
      <c r="P41" s="46">
        <f t="shared" si="6"/>
        <v>8.641</v>
      </c>
      <c r="Q41" s="46">
        <f t="shared" si="6"/>
        <v>4.341</v>
      </c>
      <c r="R41" s="46">
        <f t="shared" si="6"/>
        <v>3.907</v>
      </c>
      <c r="S41" s="46">
        <f t="shared" si="6"/>
        <v>4.3</v>
      </c>
      <c r="T41" s="46">
        <f t="shared" si="6"/>
        <v>1.195</v>
      </c>
      <c r="U41" s="46">
        <f t="shared" si="6"/>
        <v>0</v>
      </c>
      <c r="V41" s="36">
        <f>C41+D41+L41-M41</f>
        <v>3.9810000000000016</v>
      </c>
    </row>
    <row r="42" spans="1:22" s="3" customFormat="1" ht="21.75" customHeight="1">
      <c r="A42" s="111" t="s">
        <v>17</v>
      </c>
      <c r="B42" s="28" t="s">
        <v>7</v>
      </c>
      <c r="C42" s="46">
        <f aca="true" t="shared" si="7" ref="C42:U44">C13+C23+C33</f>
        <v>37.142</v>
      </c>
      <c r="D42" s="46">
        <f t="shared" si="7"/>
        <v>93.77899999999998</v>
      </c>
      <c r="E42" s="46">
        <f t="shared" si="7"/>
        <v>36.406</v>
      </c>
      <c r="F42" s="46">
        <f t="shared" si="7"/>
        <v>16.519000000000002</v>
      </c>
      <c r="G42" s="46">
        <f t="shared" si="7"/>
        <v>40.85399999999999</v>
      </c>
      <c r="H42" s="46">
        <f t="shared" si="7"/>
        <v>10.993</v>
      </c>
      <c r="I42" s="46">
        <f t="shared" si="7"/>
        <v>10.993</v>
      </c>
      <c r="J42" s="46">
        <f t="shared" si="7"/>
        <v>0</v>
      </c>
      <c r="K42" s="46">
        <f t="shared" si="7"/>
        <v>0</v>
      </c>
      <c r="L42" s="46">
        <f t="shared" si="7"/>
        <v>0</v>
      </c>
      <c r="M42" s="46">
        <f>M13+M23+M33</f>
        <v>118.88</v>
      </c>
      <c r="N42" s="46">
        <f t="shared" si="7"/>
        <v>44.671</v>
      </c>
      <c r="O42" s="46">
        <f t="shared" si="7"/>
        <v>6.563000000000001</v>
      </c>
      <c r="P42" s="69">
        <f>P13+P23+P33</f>
        <v>67.646</v>
      </c>
      <c r="Q42" s="46">
        <f t="shared" si="7"/>
        <v>67.36</v>
      </c>
      <c r="R42" s="46">
        <f t="shared" si="7"/>
        <v>45.422</v>
      </c>
      <c r="S42" s="46">
        <f t="shared" si="7"/>
        <v>0.28600000000000003</v>
      </c>
      <c r="T42" s="46">
        <f t="shared" si="7"/>
        <v>0.01</v>
      </c>
      <c r="U42" s="46">
        <f t="shared" si="7"/>
        <v>0</v>
      </c>
      <c r="V42" s="30">
        <f>C42+D42+L42-M42</f>
        <v>12.040999999999997</v>
      </c>
    </row>
    <row r="43" spans="1:22" s="3" customFormat="1" ht="21.75" customHeight="1">
      <c r="A43" s="111"/>
      <c r="B43" s="26" t="s">
        <v>41</v>
      </c>
      <c r="C43" s="171" t="s">
        <v>8</v>
      </c>
      <c r="D43" s="171" t="s">
        <v>8</v>
      </c>
      <c r="E43" s="171"/>
      <c r="F43" s="171"/>
      <c r="G43" s="171"/>
      <c r="H43" s="171" t="s">
        <v>8</v>
      </c>
      <c r="I43" s="171"/>
      <c r="J43" s="171"/>
      <c r="K43" s="171"/>
      <c r="L43" s="46">
        <f t="shared" si="7"/>
        <v>0</v>
      </c>
      <c r="M43" s="46">
        <f>M14+M24+M34</f>
        <v>10.337</v>
      </c>
      <c r="N43" s="46">
        <f t="shared" si="7"/>
        <v>0</v>
      </c>
      <c r="O43" s="46">
        <f t="shared" si="7"/>
        <v>0</v>
      </c>
      <c r="P43" s="46">
        <f>P14+P24+P34</f>
        <v>10.337</v>
      </c>
      <c r="Q43" s="46">
        <f t="shared" si="7"/>
        <v>10.21</v>
      </c>
      <c r="R43" s="46">
        <f t="shared" si="7"/>
        <v>2.559</v>
      </c>
      <c r="S43" s="46">
        <f t="shared" si="7"/>
        <v>0.127</v>
      </c>
      <c r="T43" s="46">
        <f t="shared" si="7"/>
        <v>0.01</v>
      </c>
      <c r="U43" s="46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46">
        <f t="shared" si="7"/>
        <v>0</v>
      </c>
      <c r="M44" s="46">
        <f>M15+M25+M35</f>
        <v>2.39</v>
      </c>
      <c r="N44" s="46">
        <f t="shared" si="7"/>
        <v>0</v>
      </c>
      <c r="O44" s="46">
        <f t="shared" si="7"/>
        <v>0</v>
      </c>
      <c r="P44" s="46">
        <f t="shared" si="7"/>
        <v>2.39</v>
      </c>
      <c r="Q44" s="46">
        <f t="shared" si="7"/>
        <v>2.39</v>
      </c>
      <c r="R44" s="46">
        <f t="shared" si="7"/>
        <v>2.39</v>
      </c>
      <c r="S44" s="46">
        <f t="shared" si="7"/>
        <v>0</v>
      </c>
      <c r="T44" s="46">
        <f t="shared" si="7"/>
        <v>0</v>
      </c>
      <c r="U44" s="46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46">
        <f aca="true" t="shared" si="8" ref="L45:U45">L26</f>
        <v>0</v>
      </c>
      <c r="M45" s="46">
        <f>M26</f>
        <v>0</v>
      </c>
      <c r="N45" s="46">
        <f t="shared" si="8"/>
        <v>0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0</v>
      </c>
      <c r="S45" s="46">
        <f t="shared" si="8"/>
        <v>0</v>
      </c>
      <c r="T45" s="46">
        <f t="shared" si="8"/>
        <v>0</v>
      </c>
      <c r="U45" s="46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46">
        <f aca="true" t="shared" si="9" ref="L46:U46">L16+L27</f>
        <v>0</v>
      </c>
      <c r="M46" s="46">
        <f>M16+M27</f>
        <v>34.825</v>
      </c>
      <c r="N46" s="46">
        <f t="shared" si="9"/>
        <v>0</v>
      </c>
      <c r="O46" s="46">
        <f t="shared" si="9"/>
        <v>0</v>
      </c>
      <c r="P46" s="46">
        <f t="shared" si="9"/>
        <v>34.825</v>
      </c>
      <c r="Q46" s="46">
        <f t="shared" si="9"/>
        <v>34.825</v>
      </c>
      <c r="R46" s="46">
        <f t="shared" si="9"/>
        <v>34.421</v>
      </c>
      <c r="S46" s="46">
        <f t="shared" si="9"/>
        <v>0</v>
      </c>
      <c r="T46" s="46">
        <f t="shared" si="9"/>
        <v>0</v>
      </c>
      <c r="U46" s="46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46">
        <f aca="true" t="shared" si="10" ref="L47:U47">L17</f>
        <v>0</v>
      </c>
      <c r="M47" s="46">
        <f>M17</f>
        <v>0</v>
      </c>
      <c r="N47" s="46">
        <f t="shared" si="10"/>
        <v>0</v>
      </c>
      <c r="O47" s="46">
        <f t="shared" si="10"/>
        <v>0</v>
      </c>
      <c r="P47" s="46">
        <f t="shared" si="10"/>
        <v>0</v>
      </c>
      <c r="Q47" s="46">
        <f t="shared" si="10"/>
        <v>0</v>
      </c>
      <c r="R47" s="46">
        <f t="shared" si="10"/>
        <v>0</v>
      </c>
      <c r="S47" s="46">
        <f t="shared" si="10"/>
        <v>0</v>
      </c>
      <c r="T47" s="46">
        <f t="shared" si="10"/>
        <v>0</v>
      </c>
      <c r="U47" s="46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46">
        <f aca="true" t="shared" si="11" ref="L48:U48">L36</f>
        <v>0</v>
      </c>
      <c r="M48" s="46">
        <f>M36</f>
        <v>0</v>
      </c>
      <c r="N48" s="46">
        <f t="shared" si="11"/>
        <v>0</v>
      </c>
      <c r="O48" s="46">
        <f t="shared" si="11"/>
        <v>0</v>
      </c>
      <c r="P48" s="46">
        <f t="shared" si="11"/>
        <v>0</v>
      </c>
      <c r="Q48" s="46">
        <f t="shared" si="11"/>
        <v>0</v>
      </c>
      <c r="R48" s="46">
        <f t="shared" si="11"/>
        <v>0</v>
      </c>
      <c r="S48" s="46">
        <f t="shared" si="11"/>
        <v>0</v>
      </c>
      <c r="T48" s="46">
        <f t="shared" si="11"/>
        <v>0</v>
      </c>
      <c r="U48" s="46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46">
        <f aca="true" t="shared" si="12" ref="L49:U53">L18+L28+L37</f>
        <v>0</v>
      </c>
      <c r="M49" s="46">
        <f>M18+M28+M37</f>
        <v>64.416</v>
      </c>
      <c r="N49" s="46">
        <f t="shared" si="12"/>
        <v>44.671</v>
      </c>
      <c r="O49" s="46">
        <f t="shared" si="12"/>
        <v>0</v>
      </c>
      <c r="P49" s="46">
        <f t="shared" si="12"/>
        <v>19.745</v>
      </c>
      <c r="Q49" s="46">
        <f t="shared" si="12"/>
        <v>19.721</v>
      </c>
      <c r="R49" s="46">
        <f t="shared" si="12"/>
        <v>6.025</v>
      </c>
      <c r="S49" s="46">
        <f t="shared" si="12"/>
        <v>0.024</v>
      </c>
      <c r="T49" s="46">
        <f t="shared" si="12"/>
        <v>0</v>
      </c>
      <c r="U49" s="46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7.816000000000001</v>
      </c>
      <c r="E50" s="31">
        <f t="shared" si="13"/>
        <v>0.817</v>
      </c>
      <c r="F50" s="31">
        <f t="shared" si="13"/>
        <v>2.162</v>
      </c>
      <c r="G50" s="31">
        <f t="shared" si="13"/>
        <v>4.837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6.912</v>
      </c>
      <c r="N50" s="31">
        <f t="shared" si="12"/>
        <v>0</v>
      </c>
      <c r="O50" s="31">
        <f t="shared" si="12"/>
        <v>6.563000000000001</v>
      </c>
      <c r="P50" s="31">
        <f t="shared" si="12"/>
        <v>0.349</v>
      </c>
      <c r="Q50" s="31">
        <f t="shared" si="12"/>
        <v>0.214</v>
      </c>
      <c r="R50" s="75">
        <f t="shared" si="12"/>
        <v>0.027</v>
      </c>
      <c r="S50" s="31">
        <f t="shared" si="12"/>
        <v>0.135</v>
      </c>
      <c r="T50" s="31">
        <f t="shared" si="12"/>
        <v>0</v>
      </c>
      <c r="U50" s="31">
        <f t="shared" si="12"/>
        <v>0</v>
      </c>
      <c r="V50" s="30">
        <f>C50+D50+L50-M50</f>
        <v>0.9040000000000008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61.05</v>
      </c>
      <c r="E51" s="31">
        <f t="shared" si="13"/>
        <v>17.369999999999997</v>
      </c>
      <c r="F51" s="31">
        <f t="shared" si="13"/>
        <v>14.396</v>
      </c>
      <c r="G51" s="31">
        <f t="shared" si="13"/>
        <v>29.284</v>
      </c>
      <c r="H51" s="31">
        <f t="shared" si="13"/>
        <v>4.349</v>
      </c>
      <c r="I51" s="31">
        <f t="shared" si="13"/>
        <v>4.349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74.421</v>
      </c>
      <c r="N51" s="31">
        <f t="shared" si="12"/>
        <v>43.182</v>
      </c>
      <c r="O51" s="31">
        <f t="shared" si="12"/>
        <v>0</v>
      </c>
      <c r="P51" s="31">
        <f t="shared" si="12"/>
        <v>31.238999999999997</v>
      </c>
      <c r="Q51" s="31">
        <f t="shared" si="12"/>
        <v>0</v>
      </c>
      <c r="R51" s="75">
        <f t="shared" si="12"/>
        <v>0</v>
      </c>
      <c r="S51" s="31">
        <f>S20+S30+S39</f>
        <v>31.238999999999997</v>
      </c>
      <c r="T51" s="31">
        <f t="shared" si="12"/>
        <v>15.583</v>
      </c>
      <c r="U51" s="31">
        <f t="shared" si="12"/>
        <v>0</v>
      </c>
      <c r="V51" s="30">
        <f>C51+D51+L51-M51</f>
        <v>21.69099999999999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75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>D22+D32+D41</f>
        <v>154.829</v>
      </c>
      <c r="E53" s="39">
        <f t="shared" si="13"/>
        <v>53.775999999999996</v>
      </c>
      <c r="F53" s="39">
        <f t="shared" si="13"/>
        <v>30.915000000000003</v>
      </c>
      <c r="G53" s="39">
        <f t="shared" si="13"/>
        <v>70.13799999999999</v>
      </c>
      <c r="H53" s="39">
        <f t="shared" si="13"/>
        <v>15.341999999999999</v>
      </c>
      <c r="I53" s="39">
        <f t="shared" si="13"/>
        <v>15.341999999999999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193.301</v>
      </c>
      <c r="N53" s="39">
        <f t="shared" si="12"/>
        <v>87.853</v>
      </c>
      <c r="O53" s="39">
        <f t="shared" si="12"/>
        <v>6.563000000000001</v>
      </c>
      <c r="P53" s="39">
        <f>P22+P32+P41</f>
        <v>98.885</v>
      </c>
      <c r="Q53" s="39">
        <f t="shared" si="12"/>
        <v>67.36</v>
      </c>
      <c r="R53" s="53">
        <f t="shared" si="12"/>
        <v>45.422</v>
      </c>
      <c r="S53" s="39">
        <f t="shared" si="12"/>
        <v>31.525</v>
      </c>
      <c r="T53" s="39">
        <f t="shared" si="12"/>
        <v>15.593</v>
      </c>
      <c r="U53" s="39">
        <f t="shared" si="12"/>
        <v>0</v>
      </c>
      <c r="V53" s="39">
        <f>C53+D53+L53-M53</f>
        <v>33.73200000000003</v>
      </c>
    </row>
    <row r="54" spans="1:22" ht="51.7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173"/>
      <c r="B55" s="173"/>
      <c r="C55" s="174"/>
      <c r="D55" s="60"/>
      <c r="E55" s="68"/>
      <c r="F55" s="62"/>
      <c r="G55" s="62"/>
      <c r="H55" s="61"/>
      <c r="I55" s="61"/>
      <c r="J55" s="61"/>
      <c r="K55" s="61"/>
      <c r="L55" s="61"/>
      <c r="M55" s="61"/>
      <c r="N55" s="62"/>
      <c r="O55" s="61"/>
      <c r="P55" s="61"/>
      <c r="Q55" s="62"/>
      <c r="R55" s="62"/>
      <c r="S55" s="61"/>
      <c r="T55" s="61"/>
      <c r="U55" s="61"/>
      <c r="V55" s="78"/>
    </row>
    <row r="56" spans="1:3" ht="12.75" customHeight="1">
      <c r="A56" s="173"/>
      <c r="B56" s="173"/>
      <c r="C56" s="174"/>
    </row>
    <row r="57" spans="1:21" ht="29.25" customHeight="1">
      <c r="A57" s="173"/>
      <c r="B57" s="173"/>
      <c r="C57" s="174"/>
      <c r="D57" s="72"/>
      <c r="E57" s="71"/>
      <c r="F57" s="72"/>
      <c r="T57" s="79"/>
      <c r="U57" s="80"/>
    </row>
    <row r="58" spans="1:3" ht="12.75" customHeight="1">
      <c r="A58" s="173"/>
      <c r="B58" s="173"/>
      <c r="C58" s="174"/>
    </row>
    <row r="59" spans="1:3" ht="12.75">
      <c r="A59" s="173"/>
      <c r="B59" s="173"/>
      <c r="C59" s="174"/>
    </row>
    <row r="60" spans="1:3" ht="12.75">
      <c r="A60" s="173"/>
      <c r="B60" s="173"/>
      <c r="C60" s="174"/>
    </row>
  </sheetData>
  <sheetProtection/>
  <mergeCells count="56">
    <mergeCell ref="A54:V54"/>
    <mergeCell ref="A55:C60"/>
    <mergeCell ref="A33:A41"/>
    <mergeCell ref="C34:C37"/>
    <mergeCell ref="D34:G37"/>
    <mergeCell ref="H34:K37"/>
    <mergeCell ref="V34:V37"/>
    <mergeCell ref="A42:A52"/>
    <mergeCell ref="C43:C49"/>
    <mergeCell ref="D43:G49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D8:D11"/>
    <mergeCell ref="E8:G8"/>
    <mergeCell ref="H8:K8"/>
    <mergeCell ref="E9:E11"/>
    <mergeCell ref="F9:F11"/>
    <mergeCell ref="G9:G11"/>
    <mergeCell ref="H9:H11"/>
    <mergeCell ref="I9:K9"/>
    <mergeCell ref="O5:O11"/>
    <mergeCell ref="P5:U5"/>
    <mergeCell ref="P6:P11"/>
    <mergeCell ref="Q6:T6"/>
    <mergeCell ref="U6:U11"/>
    <mergeCell ref="Q7:R8"/>
    <mergeCell ref="S7:T8"/>
    <mergeCell ref="Q9:Q11"/>
    <mergeCell ref="A1:V1"/>
    <mergeCell ref="A2:V2"/>
    <mergeCell ref="J3:S3"/>
    <mergeCell ref="A4:A11"/>
    <mergeCell ref="B4:B11"/>
    <mergeCell ref="C4:C11"/>
    <mergeCell ref="D4:K7"/>
    <mergeCell ref="L4:L11"/>
    <mergeCell ref="M4:M11"/>
    <mergeCell ref="N4:U4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7"/>
  <sheetViews>
    <sheetView view="pageBreakPreview" zoomScale="60" zoomScaleNormal="60" zoomScalePageLayoutView="0" workbookViewId="0" topLeftCell="A1">
      <selection activeCell="K18" sqref="K18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5.561</v>
      </c>
      <c r="F14" s="9">
        <f t="shared" si="0"/>
        <v>3.008</v>
      </c>
      <c r="G14" s="9">
        <f t="shared" si="0"/>
        <v>0</v>
      </c>
      <c r="H14" s="9">
        <f t="shared" si="0"/>
        <v>2.553</v>
      </c>
      <c r="I14" s="9">
        <f t="shared" si="0"/>
        <v>2.553</v>
      </c>
      <c r="J14" s="9">
        <f t="shared" si="0"/>
        <v>0.16899999999999998</v>
      </c>
      <c r="K14" s="9">
        <f t="shared" si="0"/>
        <v>0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10" t="s">
        <v>52</v>
      </c>
      <c r="E15" s="9">
        <f>F15+G15+H15+M15</f>
        <v>0</v>
      </c>
      <c r="F15" s="11"/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10" t="s">
        <v>53</v>
      </c>
      <c r="E16" s="9">
        <f>F16+G16+H16+M16</f>
        <v>0.109</v>
      </c>
      <c r="F16" s="11"/>
      <c r="G16" s="11"/>
      <c r="H16" s="9">
        <f>I16+K16</f>
        <v>0.109</v>
      </c>
      <c r="I16" s="11">
        <v>0.109</v>
      </c>
      <c r="J16" s="11">
        <v>0.109</v>
      </c>
      <c r="K16" s="11"/>
      <c r="L16" s="11"/>
      <c r="M16" s="11"/>
    </row>
    <row r="17" spans="1:13" s="7" customFormat="1" ht="27" customHeight="1">
      <c r="A17" s="150"/>
      <c r="B17" s="150"/>
      <c r="C17" s="10" t="s">
        <v>54</v>
      </c>
      <c r="D17" s="10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5.452</v>
      </c>
      <c r="F18" s="11">
        <v>3.008</v>
      </c>
      <c r="G18" s="11"/>
      <c r="H18" s="9">
        <f>I18+K18</f>
        <v>2.444</v>
      </c>
      <c r="I18" s="11">
        <v>2.444</v>
      </c>
      <c r="J18" s="11">
        <v>0.06</v>
      </c>
      <c r="K18" s="11"/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5.561</v>
      </c>
      <c r="F20" s="14">
        <f aca="true" t="shared" si="1" ref="F20:M20">F14+F19</f>
        <v>3.008</v>
      </c>
      <c r="G20" s="14">
        <f t="shared" si="1"/>
        <v>0</v>
      </c>
      <c r="H20" s="14">
        <f t="shared" si="1"/>
        <v>2.553</v>
      </c>
      <c r="I20" s="14">
        <f t="shared" si="1"/>
        <v>2.553</v>
      </c>
      <c r="J20" s="14">
        <f t="shared" si="1"/>
        <v>0.16899999999999998</v>
      </c>
      <c r="K20" s="14">
        <f t="shared" si="1"/>
        <v>0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10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10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10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10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</v>
      </c>
      <c r="F26" s="11"/>
      <c r="G26" s="11"/>
      <c r="H26" s="9">
        <f t="shared" si="4"/>
        <v>0</v>
      </c>
      <c r="I26" s="11"/>
      <c r="J26" s="11"/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</v>
      </c>
      <c r="F28" s="14">
        <f>F21+F27</f>
        <v>0</v>
      </c>
      <c r="G28" s="14">
        <f aca="true" t="shared" si="5" ref="G28:M28">G21+G27</f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0.254</v>
      </c>
      <c r="F29" s="16">
        <f>F30</f>
        <v>0</v>
      </c>
      <c r="G29" s="16">
        <f aca="true" t="shared" si="6" ref="G29:M29">G30</f>
        <v>0</v>
      </c>
      <c r="H29" s="16">
        <f t="shared" si="6"/>
        <v>0.254</v>
      </c>
      <c r="I29" s="16">
        <f t="shared" si="6"/>
        <v>0.254</v>
      </c>
      <c r="J29" s="16">
        <f t="shared" si="6"/>
        <v>0.254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0.254</v>
      </c>
      <c r="F30" s="11"/>
      <c r="G30" s="11"/>
      <c r="H30" s="9">
        <f t="shared" si="4"/>
        <v>0.254</v>
      </c>
      <c r="I30" s="11">
        <v>0.254</v>
      </c>
      <c r="J30" s="11">
        <v>0.254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0.254</v>
      </c>
      <c r="F32" s="14">
        <f>F29+F31</f>
        <v>0</v>
      </c>
      <c r="G32" s="14">
        <f aca="true" t="shared" si="7" ref="G32:L32">G29+G31</f>
        <v>0</v>
      </c>
      <c r="H32" s="14">
        <f t="shared" si="7"/>
        <v>0.254</v>
      </c>
      <c r="I32" s="14">
        <f t="shared" si="7"/>
        <v>0.254</v>
      </c>
      <c r="J32" s="14">
        <f t="shared" si="7"/>
        <v>0.254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5.8149999999999995</v>
      </c>
      <c r="F33" s="16">
        <f aca="true" t="shared" si="8" ref="F33:M33">F34+F35+F36+F37+F38</f>
        <v>3.008</v>
      </c>
      <c r="G33" s="16">
        <f t="shared" si="8"/>
        <v>0</v>
      </c>
      <c r="H33" s="16">
        <f t="shared" si="8"/>
        <v>2.807</v>
      </c>
      <c r="I33" s="16">
        <f t="shared" si="8"/>
        <v>2.807</v>
      </c>
      <c r="J33" s="16">
        <f t="shared" si="8"/>
        <v>0.423</v>
      </c>
      <c r="K33" s="16">
        <f t="shared" si="8"/>
        <v>0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10" t="s">
        <v>52</v>
      </c>
      <c r="E34" s="9">
        <f aca="true" t="shared" si="9" ref="E34:M36">E15+E22</f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10" t="s">
        <v>53</v>
      </c>
      <c r="E35" s="9">
        <f t="shared" si="9"/>
        <v>0.109</v>
      </c>
      <c r="F35" s="9">
        <f t="shared" si="9"/>
        <v>0</v>
      </c>
      <c r="G35" s="9">
        <f t="shared" si="9"/>
        <v>0</v>
      </c>
      <c r="H35" s="9">
        <f t="shared" si="9"/>
        <v>0.109</v>
      </c>
      <c r="I35" s="9">
        <f t="shared" si="9"/>
        <v>0.109</v>
      </c>
      <c r="J35" s="9">
        <f t="shared" si="9"/>
        <v>0.109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10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10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5.7059999999999995</v>
      </c>
      <c r="F38" s="9">
        <f t="shared" si="11"/>
        <v>3.008</v>
      </c>
      <c r="G38" s="9">
        <f t="shared" si="11"/>
        <v>0</v>
      </c>
      <c r="H38" s="9">
        <f t="shared" si="11"/>
        <v>2.698</v>
      </c>
      <c r="I38" s="9">
        <f t="shared" si="11"/>
        <v>2.698</v>
      </c>
      <c r="J38" s="9">
        <f t="shared" si="11"/>
        <v>0.314</v>
      </c>
      <c r="K38" s="9">
        <f t="shared" si="11"/>
        <v>0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5.8149999999999995</v>
      </c>
      <c r="F40" s="14">
        <f aca="true" t="shared" si="12" ref="F40:M40">F33+F39</f>
        <v>3.008</v>
      </c>
      <c r="G40" s="14">
        <f t="shared" si="12"/>
        <v>0</v>
      </c>
      <c r="H40" s="14">
        <f t="shared" si="12"/>
        <v>2.807</v>
      </c>
      <c r="I40" s="14">
        <f t="shared" si="12"/>
        <v>2.807</v>
      </c>
      <c r="J40" s="14">
        <f t="shared" si="12"/>
        <v>0.423</v>
      </c>
      <c r="K40" s="14">
        <f t="shared" si="12"/>
        <v>0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showZeros="0" view="pageBreakPreview" zoomScale="55" zoomScaleNormal="55" zoomScaleSheetLayoutView="55" zoomScalePageLayoutView="0" workbookViewId="0" topLeftCell="A19">
      <selection activeCell="V42" sqref="V42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23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69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84" t="s">
        <v>20</v>
      </c>
      <c r="F9" s="161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90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85"/>
      <c r="F10" s="162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91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86"/>
      <c r="F11" s="163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92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11.672</v>
      </c>
      <c r="E13" s="29">
        <v>2.986</v>
      </c>
      <c r="F13" s="29">
        <v>3.087</v>
      </c>
      <c r="G13" s="29">
        <v>5.599</v>
      </c>
      <c r="H13" s="30">
        <f>I13+J13+K13</f>
        <v>1.072</v>
      </c>
      <c r="I13" s="29">
        <v>1.072</v>
      </c>
      <c r="J13" s="29"/>
      <c r="K13" s="29"/>
      <c r="L13" s="30">
        <f>L14+L15+L16+L17+L18+L19</f>
        <v>0</v>
      </c>
      <c r="M13" s="30">
        <f>M14+M15+M16+M17+M18+M19</f>
        <v>20.979</v>
      </c>
      <c r="N13" s="30">
        <f>N14+N15+N16+N17+N18+N19</f>
        <v>6.104</v>
      </c>
      <c r="O13" s="30">
        <f>O14+O15+O16+O17+O18+O19</f>
        <v>1.597</v>
      </c>
      <c r="P13" s="30">
        <f aca="true" t="shared" si="0" ref="P13:P21">Q13+S13</f>
        <v>13.278</v>
      </c>
      <c r="Q13" s="30">
        <f>Q14+Q15+Q16+Q17+Q18+Q19</f>
        <v>13.278</v>
      </c>
      <c r="R13" s="30">
        <f>R14+R15+R16+R17+R18+R19</f>
        <v>6.911</v>
      </c>
      <c r="S13" s="30">
        <f>S14+S15+S16+S17+S18+S19</f>
        <v>0</v>
      </c>
      <c r="T13" s="30">
        <f>T14+T15+T16+T17+T18+T19</f>
        <v>0</v>
      </c>
      <c r="U13" s="30">
        <f>U14+U15+U16+U17+U18+U19</f>
        <v>0</v>
      </c>
      <c r="V13" s="30">
        <f>C13+D13+L13-M13</f>
        <v>18.656000000000006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0.586</v>
      </c>
      <c r="N14" s="33"/>
      <c r="O14" s="33"/>
      <c r="P14" s="30">
        <f t="shared" si="0"/>
        <v>0.586</v>
      </c>
      <c r="Q14" s="33">
        <v>0.586</v>
      </c>
      <c r="R14" s="33"/>
      <c r="S14" s="33"/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33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6.561</v>
      </c>
      <c r="N16" s="33"/>
      <c r="O16" s="33"/>
      <c r="P16" s="30">
        <f t="shared" si="0"/>
        <v>6.561</v>
      </c>
      <c r="Q16" s="33">
        <v>6.561</v>
      </c>
      <c r="R16" s="33">
        <v>6.441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</v>
      </c>
      <c r="N17" s="33"/>
      <c r="O17" s="33"/>
      <c r="P17" s="30">
        <f t="shared" si="0"/>
        <v>0</v>
      </c>
      <c r="Q17" s="33"/>
      <c r="R17" s="33"/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12.161999999999999</v>
      </c>
      <c r="N18" s="33">
        <v>6.104</v>
      </c>
      <c r="O18" s="33"/>
      <c r="P18" s="30">
        <f t="shared" si="0"/>
        <v>6.058</v>
      </c>
      <c r="Q18" s="33">
        <v>6.058</v>
      </c>
      <c r="R18" s="33">
        <v>0.47</v>
      </c>
      <c r="S18" s="33"/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1.693</v>
      </c>
      <c r="E19" s="32">
        <v>0.363</v>
      </c>
      <c r="F19" s="32">
        <v>0.542</v>
      </c>
      <c r="G19" s="32">
        <v>0.788</v>
      </c>
      <c r="H19" s="30">
        <f>I19+J19+K19</f>
        <v>0</v>
      </c>
      <c r="I19" s="32"/>
      <c r="J19" s="32"/>
      <c r="K19" s="32"/>
      <c r="L19" s="32"/>
      <c r="M19" s="30">
        <f t="shared" si="1"/>
        <v>1.67</v>
      </c>
      <c r="N19" s="33"/>
      <c r="O19" s="33">
        <f>0.529+1.068</f>
        <v>1.597</v>
      </c>
      <c r="P19" s="30">
        <f t="shared" si="0"/>
        <v>0.073</v>
      </c>
      <c r="Q19" s="33">
        <v>0.073</v>
      </c>
      <c r="R19" s="33"/>
      <c r="S19" s="33"/>
      <c r="T19" s="33"/>
      <c r="U19" s="33"/>
      <c r="V19" s="30">
        <f>C19+D19+L19-M19</f>
        <v>0.02300000000000013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7.758000000000001</v>
      </c>
      <c r="E20" s="33">
        <v>1.724</v>
      </c>
      <c r="F20" s="33">
        <v>2.298</v>
      </c>
      <c r="G20" s="33">
        <v>3.736</v>
      </c>
      <c r="H20" s="30">
        <f>I20+J20+K20</f>
        <v>0</v>
      </c>
      <c r="I20" s="33"/>
      <c r="J20" s="33"/>
      <c r="K20" s="33"/>
      <c r="L20" s="33"/>
      <c r="M20" s="30">
        <f t="shared" si="1"/>
        <v>7.813</v>
      </c>
      <c r="N20" s="33">
        <v>6.89</v>
      </c>
      <c r="O20" s="33"/>
      <c r="P20" s="30">
        <f t="shared" si="0"/>
        <v>0.923</v>
      </c>
      <c r="Q20" s="33"/>
      <c r="R20" s="33"/>
      <c r="S20" s="33">
        <v>0.923</v>
      </c>
      <c r="T20" s="33">
        <v>0.923</v>
      </c>
      <c r="U20" s="33"/>
      <c r="V20" s="30">
        <f>C20+D20+L20-M20</f>
        <v>33.695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29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19.43</v>
      </c>
      <c r="E22" s="30">
        <f t="shared" si="2"/>
        <v>4.71</v>
      </c>
      <c r="F22" s="30">
        <f t="shared" si="2"/>
        <v>5.385</v>
      </c>
      <c r="G22" s="30">
        <f t="shared" si="2"/>
        <v>9.335</v>
      </c>
      <c r="H22" s="30">
        <f t="shared" si="2"/>
        <v>1.072</v>
      </c>
      <c r="I22" s="30">
        <f t="shared" si="2"/>
        <v>1.072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28.791999999999998</v>
      </c>
      <c r="N22" s="30">
        <f t="shared" si="2"/>
        <v>12.994</v>
      </c>
      <c r="O22" s="30">
        <f t="shared" si="2"/>
        <v>1.597</v>
      </c>
      <c r="P22" s="30">
        <f t="shared" si="2"/>
        <v>14.201</v>
      </c>
      <c r="Q22" s="30">
        <f t="shared" si="2"/>
        <v>13.278</v>
      </c>
      <c r="R22" s="30">
        <f t="shared" si="2"/>
        <v>6.911</v>
      </c>
      <c r="S22" s="30">
        <f t="shared" si="2"/>
        <v>0.923</v>
      </c>
      <c r="T22" s="30">
        <f t="shared" si="2"/>
        <v>0.923</v>
      </c>
      <c r="U22" s="30">
        <f t="shared" si="2"/>
        <v>0</v>
      </c>
      <c r="V22" s="30">
        <f>C22+D22+L22-M22</f>
        <v>52.351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</v>
      </c>
      <c r="E23" s="29"/>
      <c r="F23" s="29"/>
      <c r="G23" s="29"/>
      <c r="H23" s="30">
        <f>I23+J23+K23</f>
        <v>0</v>
      </c>
      <c r="I23" s="29"/>
      <c r="J23" s="29"/>
      <c r="K23" s="29"/>
      <c r="L23" s="30">
        <f>L24+L25+L26+L27+L28+L29</f>
        <v>0</v>
      </c>
      <c r="M23" s="30">
        <f>M24+M25+M26+M27+M28+M29</f>
        <v>2.021</v>
      </c>
      <c r="N23" s="30">
        <f>N24+N25+N26+N27+N28+N29</f>
        <v>0</v>
      </c>
      <c r="O23" s="30">
        <f>O24+O25+O26+O27+O28+O29</f>
        <v>1.4829999999999999</v>
      </c>
      <c r="P23" s="30">
        <f aca="true" t="shared" si="3" ref="P23:P31">Q23+S23</f>
        <v>0.538</v>
      </c>
      <c r="Q23" s="30">
        <f>Q24+Q25+Q26+Q27+Q28+Q29</f>
        <v>0.538</v>
      </c>
      <c r="R23" s="30">
        <f>R24+R25+R26+R27+R28+R29</f>
        <v>0.511</v>
      </c>
      <c r="S23" s="30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5.7860000000000005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33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0.511</v>
      </c>
      <c r="N25" s="33"/>
      <c r="O25" s="33"/>
      <c r="P25" s="30">
        <f t="shared" si="3"/>
        <v>0.511</v>
      </c>
      <c r="Q25" s="33">
        <v>0.511</v>
      </c>
      <c r="R25" s="33">
        <v>0.511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33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33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0.027</v>
      </c>
      <c r="N28" s="33"/>
      <c r="O28" s="33"/>
      <c r="P28" s="30">
        <f t="shared" si="3"/>
        <v>0.027</v>
      </c>
      <c r="Q28" s="33">
        <f>0.027</f>
        <v>0.027</v>
      </c>
      <c r="R28" s="33"/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33"/>
      <c r="D29" s="30">
        <f>E29+F29+G29</f>
        <v>1.49</v>
      </c>
      <c r="E29" s="32"/>
      <c r="F29" s="32"/>
      <c r="G29" s="32">
        <v>1.49</v>
      </c>
      <c r="H29" s="30">
        <f>I29+J29+K29</f>
        <v>0</v>
      </c>
      <c r="I29" s="32"/>
      <c r="J29" s="32"/>
      <c r="K29" s="32"/>
      <c r="L29" s="32"/>
      <c r="M29" s="30">
        <f t="shared" si="1"/>
        <v>1.4829999999999999</v>
      </c>
      <c r="N29" s="33"/>
      <c r="O29" s="33">
        <f>0.454+1.029</f>
        <v>1.4829999999999999</v>
      </c>
      <c r="P29" s="30">
        <f t="shared" si="3"/>
        <v>0</v>
      </c>
      <c r="Q29" s="33"/>
      <c r="R29" s="33"/>
      <c r="S29" s="33"/>
      <c r="T29" s="33"/>
      <c r="U29" s="33"/>
      <c r="V29" s="30">
        <f>C29+D29+L29-M29</f>
        <v>0.007000000000000117</v>
      </c>
    </row>
    <row r="30" spans="1:22" s="3" customFormat="1" ht="21.75" customHeight="1">
      <c r="A30" s="100"/>
      <c r="B30" s="34" t="s">
        <v>26</v>
      </c>
      <c r="C30" s="33">
        <v>0.047</v>
      </c>
      <c r="D30" s="30">
        <f>E30+F30+G30</f>
        <v>2.365</v>
      </c>
      <c r="E30" s="33">
        <v>0.775</v>
      </c>
      <c r="F30" s="33">
        <v>0.221</v>
      </c>
      <c r="G30" s="33">
        <v>1.369</v>
      </c>
      <c r="H30" s="30">
        <f>I30+J30+K30</f>
        <v>0</v>
      </c>
      <c r="I30" s="33"/>
      <c r="J30" s="33"/>
      <c r="K30" s="33"/>
      <c r="L30" s="33"/>
      <c r="M30" s="30">
        <f t="shared" si="1"/>
        <v>1.565</v>
      </c>
      <c r="N30" s="33">
        <v>1.433</v>
      </c>
      <c r="O30" s="33"/>
      <c r="P30" s="30">
        <f t="shared" si="3"/>
        <v>0.132</v>
      </c>
      <c r="Q30" s="33"/>
      <c r="R30" s="33"/>
      <c r="S30" s="33">
        <v>0.132</v>
      </c>
      <c r="T30" s="33"/>
      <c r="U30" s="33"/>
      <c r="V30" s="30">
        <f>C30+D30+L30-M30</f>
        <v>0.8470000000000004</v>
      </c>
    </row>
    <row r="31" spans="1:22" s="3" customFormat="1" ht="21.75" customHeight="1">
      <c r="A31" s="100"/>
      <c r="B31" s="35" t="s">
        <v>27</v>
      </c>
      <c r="C31" s="29"/>
      <c r="D31" s="30">
        <f>E31+F31+G31</f>
        <v>0</v>
      </c>
      <c r="E31" s="29"/>
      <c r="F31" s="29"/>
      <c r="G31" s="29"/>
      <c r="H31" s="30">
        <f>I31+J31+K31</f>
        <v>0</v>
      </c>
      <c r="I31" s="29"/>
      <c r="J31" s="29"/>
      <c r="K31" s="29"/>
      <c r="L31" s="29"/>
      <c r="M31" s="30">
        <f t="shared" si="1"/>
        <v>0</v>
      </c>
      <c r="N31" s="29"/>
      <c r="O31" s="29"/>
      <c r="P31" s="30">
        <f t="shared" si="3"/>
        <v>0</v>
      </c>
      <c r="Q31" s="29"/>
      <c r="R31" s="29"/>
      <c r="S31" s="29"/>
      <c r="T31" s="29"/>
      <c r="U31" s="29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30">
        <f>C23+C30+C31</f>
        <v>7.854</v>
      </c>
      <c r="D32" s="30">
        <f aca="true" t="shared" si="4" ref="D32:U32">D23+D30+D31</f>
        <v>2.365</v>
      </c>
      <c r="E32" s="30">
        <f t="shared" si="4"/>
        <v>0.775</v>
      </c>
      <c r="F32" s="30">
        <f t="shared" si="4"/>
        <v>0.221</v>
      </c>
      <c r="G32" s="30">
        <f t="shared" si="4"/>
        <v>1.369</v>
      </c>
      <c r="H32" s="30">
        <f t="shared" si="4"/>
        <v>0</v>
      </c>
      <c r="I32" s="30">
        <f t="shared" si="4"/>
        <v>0</v>
      </c>
      <c r="J32" s="30">
        <f t="shared" si="4"/>
        <v>0</v>
      </c>
      <c r="K32" s="30">
        <f t="shared" si="4"/>
        <v>0</v>
      </c>
      <c r="L32" s="30">
        <f t="shared" si="4"/>
        <v>0</v>
      </c>
      <c r="M32" s="30">
        <f t="shared" si="4"/>
        <v>3.586</v>
      </c>
      <c r="N32" s="30">
        <f t="shared" si="4"/>
        <v>1.433</v>
      </c>
      <c r="O32" s="30">
        <f t="shared" si="4"/>
        <v>1.4829999999999999</v>
      </c>
      <c r="P32" s="30">
        <f t="shared" si="4"/>
        <v>0.67</v>
      </c>
      <c r="Q32" s="30">
        <f t="shared" si="4"/>
        <v>0.538</v>
      </c>
      <c r="R32" s="30">
        <f t="shared" si="4"/>
        <v>0.511</v>
      </c>
      <c r="S32" s="30">
        <f t="shared" si="4"/>
        <v>0.132</v>
      </c>
      <c r="T32" s="30">
        <f t="shared" si="4"/>
        <v>0</v>
      </c>
      <c r="U32" s="30">
        <f t="shared" si="4"/>
        <v>0</v>
      </c>
      <c r="V32" s="30">
        <f>C32+D32+L32-M32</f>
        <v>6.633000000000001</v>
      </c>
    </row>
    <row r="33" spans="1:22" s="3" customFormat="1" ht="21.75" customHeight="1">
      <c r="A33" s="100" t="s">
        <v>42</v>
      </c>
      <c r="B33" s="28" t="s">
        <v>7</v>
      </c>
      <c r="C33" s="29">
        <v>1.372</v>
      </c>
      <c r="D33" s="30">
        <f>E33+F33+G33</f>
        <v>0.493</v>
      </c>
      <c r="E33" s="29">
        <v>0.493</v>
      </c>
      <c r="F33" s="29"/>
      <c r="G33" s="29"/>
      <c r="H33" s="30">
        <f>I33+J33+K33</f>
        <v>0</v>
      </c>
      <c r="I33" s="29"/>
      <c r="J33" s="29"/>
      <c r="K33" s="29"/>
      <c r="L33" s="30">
        <f>L34+L35+L36+L37+L38</f>
        <v>0</v>
      </c>
      <c r="M33" s="30">
        <f>M34+M35+M36+M37+M38</f>
        <v>0.7919999999999999</v>
      </c>
      <c r="N33" s="30">
        <f>N34+N35+N36+N37+N38</f>
        <v>0</v>
      </c>
      <c r="O33" s="30">
        <f>O34+O35+O36+O37+O38</f>
        <v>0</v>
      </c>
      <c r="P33" s="30">
        <f aca="true" t="shared" si="5" ref="P33:P40">Q33+S33</f>
        <v>0.792</v>
      </c>
      <c r="Q33" s="30">
        <f>Q34+Q35+Q36+Q37+Q38</f>
        <v>0.741</v>
      </c>
      <c r="R33" s="30">
        <f>R34+R35+R36+R37+R38</f>
        <v>0.7020000000000001</v>
      </c>
      <c r="S33" s="30">
        <f>S34+S35+S36+S37+S38</f>
        <v>0.051000000000000004</v>
      </c>
      <c r="T33" s="30">
        <f>T34+T35+T36+T37+T38</f>
        <v>0</v>
      </c>
      <c r="U33" s="30">
        <f>U34+U35+U36+U37+U38</f>
        <v>0</v>
      </c>
      <c r="V33" s="30">
        <f>C33+D33+L33-M33</f>
        <v>1.0730000000000004</v>
      </c>
    </row>
    <row r="34" spans="1:22" s="3" customFormat="1" ht="21.75" customHeight="1">
      <c r="A34" s="100"/>
      <c r="B34" s="26" t="s">
        <v>41</v>
      </c>
      <c r="C34" s="101" t="s">
        <v>8</v>
      </c>
      <c r="D34" s="101" t="s">
        <v>8</v>
      </c>
      <c r="E34" s="101"/>
      <c r="F34" s="101"/>
      <c r="G34" s="101"/>
      <c r="H34" s="101" t="s">
        <v>8</v>
      </c>
      <c r="I34" s="101"/>
      <c r="J34" s="101"/>
      <c r="K34" s="101"/>
      <c r="L34" s="32"/>
      <c r="M34" s="30">
        <f t="shared" si="1"/>
        <v>0.278</v>
      </c>
      <c r="N34" s="33"/>
      <c r="O34" s="33"/>
      <c r="P34" s="30">
        <f t="shared" si="5"/>
        <v>0.278</v>
      </c>
      <c r="Q34" s="33">
        <v>0.274</v>
      </c>
      <c r="R34" s="33">
        <v>0.235</v>
      </c>
      <c r="S34" s="33">
        <v>0.004</v>
      </c>
      <c r="T34" s="33"/>
      <c r="U34" s="33"/>
      <c r="V34" s="101" t="s">
        <v>8</v>
      </c>
    </row>
    <row r="35" spans="1:22" s="3" customFormat="1" ht="21.75" customHeight="1">
      <c r="A35" s="100"/>
      <c r="B35" s="26" t="s">
        <v>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32"/>
      <c r="M35" s="30">
        <f t="shared" si="1"/>
        <v>0</v>
      </c>
      <c r="N35" s="33"/>
      <c r="O35" s="33"/>
      <c r="P35" s="30">
        <f t="shared" si="5"/>
        <v>0</v>
      </c>
      <c r="Q35" s="33"/>
      <c r="R35" s="33"/>
      <c r="S35" s="33"/>
      <c r="T35" s="33"/>
      <c r="U35" s="33"/>
      <c r="V35" s="101"/>
    </row>
    <row r="36" spans="1:22" s="3" customFormat="1" ht="21.75" customHeight="1">
      <c r="A36" s="100"/>
      <c r="B36" s="26" t="s">
        <v>43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32"/>
      <c r="M36" s="30">
        <f t="shared" si="1"/>
        <v>0</v>
      </c>
      <c r="N36" s="33"/>
      <c r="O36" s="33"/>
      <c r="P36" s="30">
        <f t="shared" si="5"/>
        <v>0</v>
      </c>
      <c r="Q36" s="33"/>
      <c r="R36" s="33"/>
      <c r="S36" s="33"/>
      <c r="T36" s="33"/>
      <c r="U36" s="33"/>
      <c r="V36" s="101"/>
    </row>
    <row r="37" spans="1:22" s="3" customFormat="1" ht="21.75" customHeight="1">
      <c r="A37" s="100"/>
      <c r="B37" s="26" t="s">
        <v>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32"/>
      <c r="M37" s="30">
        <f t="shared" si="1"/>
        <v>0.44</v>
      </c>
      <c r="N37" s="33"/>
      <c r="O37" s="33"/>
      <c r="P37" s="30">
        <f t="shared" si="5"/>
        <v>0.44</v>
      </c>
      <c r="Q37" s="33">
        <v>0.44</v>
      </c>
      <c r="R37" s="33">
        <v>0.44</v>
      </c>
      <c r="S37" s="33"/>
      <c r="T37" s="33"/>
      <c r="U37" s="33"/>
      <c r="V37" s="101"/>
    </row>
    <row r="38" spans="1:22" s="3" customFormat="1" ht="21.75" customHeight="1">
      <c r="A38" s="100"/>
      <c r="B38" s="26" t="s">
        <v>11</v>
      </c>
      <c r="C38" s="32"/>
      <c r="D38" s="30">
        <f>E38+F38+G38</f>
        <v>0.074</v>
      </c>
      <c r="E38" s="32">
        <v>0.074</v>
      </c>
      <c r="F38" s="32"/>
      <c r="G38" s="32"/>
      <c r="H38" s="30">
        <f>I38+J38+K38</f>
        <v>0</v>
      </c>
      <c r="I38" s="32"/>
      <c r="J38" s="32"/>
      <c r="K38" s="32"/>
      <c r="L38" s="32"/>
      <c r="M38" s="30">
        <f t="shared" si="1"/>
        <v>0.074</v>
      </c>
      <c r="N38" s="33"/>
      <c r="O38" s="33"/>
      <c r="P38" s="30">
        <f t="shared" si="5"/>
        <v>0.074</v>
      </c>
      <c r="Q38" s="33">
        <v>0.027</v>
      </c>
      <c r="R38" s="33">
        <v>0.027</v>
      </c>
      <c r="S38" s="33">
        <v>0.047</v>
      </c>
      <c r="T38" s="33"/>
      <c r="U38" s="33"/>
      <c r="V38" s="30">
        <f>C38+D38+L38-M38</f>
        <v>0</v>
      </c>
    </row>
    <row r="39" spans="1:22" s="3" customFormat="1" ht="21.75" customHeight="1">
      <c r="A39" s="100"/>
      <c r="B39" s="34" t="s">
        <v>26</v>
      </c>
      <c r="C39" s="33">
        <v>1.265</v>
      </c>
      <c r="D39" s="30">
        <f>E39+F39+G39</f>
        <v>0.8979999999999999</v>
      </c>
      <c r="E39" s="33">
        <v>0.517</v>
      </c>
      <c r="F39" s="33">
        <v>0.097</v>
      </c>
      <c r="G39" s="33">
        <v>0.284</v>
      </c>
      <c r="H39" s="30">
        <f>I39+J39+K39</f>
        <v>0</v>
      </c>
      <c r="I39" s="33"/>
      <c r="J39" s="33"/>
      <c r="K39" s="33"/>
      <c r="L39" s="33"/>
      <c r="M39" s="30">
        <f t="shared" si="1"/>
        <v>0.631</v>
      </c>
      <c r="N39" s="33">
        <v>0.227</v>
      </c>
      <c r="O39" s="33"/>
      <c r="P39" s="30">
        <f t="shared" si="5"/>
        <v>0.404</v>
      </c>
      <c r="Q39" s="33"/>
      <c r="R39" s="33"/>
      <c r="S39" s="33">
        <v>0.404</v>
      </c>
      <c r="T39" s="33">
        <v>0.004</v>
      </c>
      <c r="U39" s="33"/>
      <c r="V39" s="30">
        <f>C39+D39+L39-M39</f>
        <v>1.5319999999999998</v>
      </c>
    </row>
    <row r="40" spans="1:22" s="3" customFormat="1" ht="21.75" customHeight="1">
      <c r="A40" s="100"/>
      <c r="B40" s="35" t="s">
        <v>27</v>
      </c>
      <c r="C40" s="29"/>
      <c r="D40" s="30">
        <f>E40+F40+G40</f>
        <v>0</v>
      </c>
      <c r="E40" s="29"/>
      <c r="F40" s="29"/>
      <c r="G40" s="29"/>
      <c r="H40" s="30">
        <f>I40+J40+K40</f>
        <v>0</v>
      </c>
      <c r="I40" s="29"/>
      <c r="J40" s="29"/>
      <c r="K40" s="29"/>
      <c r="L40" s="29"/>
      <c r="M40" s="30">
        <f t="shared" si="1"/>
        <v>0</v>
      </c>
      <c r="N40" s="29"/>
      <c r="O40" s="29"/>
      <c r="P40" s="30">
        <f t="shared" si="5"/>
        <v>0</v>
      </c>
      <c r="Q40" s="29"/>
      <c r="R40" s="29"/>
      <c r="S40" s="29"/>
      <c r="T40" s="29"/>
      <c r="U40" s="29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30">
        <f>C33+C39+C40</f>
        <v>2.637</v>
      </c>
      <c r="D41" s="30">
        <f aca="true" t="shared" si="6" ref="D41:U41">D33+D39+D40</f>
        <v>1.391</v>
      </c>
      <c r="E41" s="30">
        <f t="shared" si="6"/>
        <v>1.01</v>
      </c>
      <c r="F41" s="30">
        <f t="shared" si="6"/>
        <v>0.097</v>
      </c>
      <c r="G41" s="30">
        <f t="shared" si="6"/>
        <v>0.284</v>
      </c>
      <c r="H41" s="30">
        <f t="shared" si="6"/>
        <v>0</v>
      </c>
      <c r="I41" s="30">
        <f t="shared" si="6"/>
        <v>0</v>
      </c>
      <c r="J41" s="30">
        <f t="shared" si="6"/>
        <v>0</v>
      </c>
      <c r="K41" s="30">
        <f t="shared" si="6"/>
        <v>0</v>
      </c>
      <c r="L41" s="30">
        <f t="shared" si="6"/>
        <v>0</v>
      </c>
      <c r="M41" s="30">
        <f t="shared" si="6"/>
        <v>1.423</v>
      </c>
      <c r="N41" s="30">
        <f t="shared" si="6"/>
        <v>0.227</v>
      </c>
      <c r="O41" s="30">
        <f t="shared" si="6"/>
        <v>0</v>
      </c>
      <c r="P41" s="30">
        <f t="shared" si="6"/>
        <v>1.1960000000000002</v>
      </c>
      <c r="Q41" s="30">
        <f t="shared" si="6"/>
        <v>0.741</v>
      </c>
      <c r="R41" s="30">
        <f t="shared" si="6"/>
        <v>0.7020000000000001</v>
      </c>
      <c r="S41" s="30">
        <f t="shared" si="6"/>
        <v>0.455</v>
      </c>
      <c r="T41" s="30">
        <f t="shared" si="6"/>
        <v>0.004</v>
      </c>
      <c r="U41" s="30">
        <f t="shared" si="6"/>
        <v>0</v>
      </c>
      <c r="V41" s="36">
        <f>C41+D41+L41-M41</f>
        <v>2.6050000000000004</v>
      </c>
    </row>
    <row r="42" spans="1:22" s="3" customFormat="1" ht="21.75" customHeight="1">
      <c r="A42" s="111" t="s">
        <v>17</v>
      </c>
      <c r="B42" s="28" t="s">
        <v>7</v>
      </c>
      <c r="C42" s="30">
        <f aca="true" t="shared" si="7" ref="C42:U44">C13+C23+C33</f>
        <v>37.142</v>
      </c>
      <c r="D42" s="30">
        <f t="shared" si="7"/>
        <v>12.165000000000001</v>
      </c>
      <c r="E42" s="30">
        <f t="shared" si="7"/>
        <v>3.479</v>
      </c>
      <c r="F42" s="30">
        <f t="shared" si="7"/>
        <v>3.087</v>
      </c>
      <c r="G42" s="30">
        <f t="shared" si="7"/>
        <v>5.599</v>
      </c>
      <c r="H42" s="30">
        <f t="shared" si="7"/>
        <v>1.072</v>
      </c>
      <c r="I42" s="30">
        <f t="shared" si="7"/>
        <v>1.072</v>
      </c>
      <c r="J42" s="30">
        <f t="shared" si="7"/>
        <v>0</v>
      </c>
      <c r="K42" s="30">
        <f t="shared" si="7"/>
        <v>0</v>
      </c>
      <c r="L42" s="30">
        <f t="shared" si="7"/>
        <v>0</v>
      </c>
      <c r="M42" s="30">
        <f t="shared" si="7"/>
        <v>23.792</v>
      </c>
      <c r="N42" s="30">
        <f t="shared" si="7"/>
        <v>6.104</v>
      </c>
      <c r="O42" s="30">
        <f t="shared" si="7"/>
        <v>3.08</v>
      </c>
      <c r="P42" s="30">
        <f t="shared" si="7"/>
        <v>14.608</v>
      </c>
      <c r="Q42" s="30">
        <f t="shared" si="7"/>
        <v>14.557</v>
      </c>
      <c r="R42" s="30">
        <f t="shared" si="7"/>
        <v>8.124</v>
      </c>
      <c r="S42" s="30">
        <f t="shared" si="7"/>
        <v>0.051000000000000004</v>
      </c>
      <c r="T42" s="30">
        <f t="shared" si="7"/>
        <v>0</v>
      </c>
      <c r="U42" s="30">
        <f t="shared" si="7"/>
        <v>0</v>
      </c>
      <c r="V42" s="30">
        <f>C42+D42+L42-M42</f>
        <v>25.515</v>
      </c>
    </row>
    <row r="43" spans="1:22" s="3" customFormat="1" ht="21.75" customHeight="1">
      <c r="A43" s="111"/>
      <c r="B43" s="26" t="s">
        <v>41</v>
      </c>
      <c r="C43" s="107" t="s">
        <v>8</v>
      </c>
      <c r="D43" s="107" t="s">
        <v>8</v>
      </c>
      <c r="E43" s="107"/>
      <c r="F43" s="107"/>
      <c r="G43" s="107"/>
      <c r="H43" s="107" t="s">
        <v>8</v>
      </c>
      <c r="I43" s="107"/>
      <c r="J43" s="107"/>
      <c r="K43" s="107"/>
      <c r="L43" s="30">
        <f t="shared" si="7"/>
        <v>0</v>
      </c>
      <c r="M43" s="30">
        <f>M14+M24+M34</f>
        <v>0.864</v>
      </c>
      <c r="N43" s="30">
        <f t="shared" si="7"/>
        <v>0</v>
      </c>
      <c r="O43" s="30">
        <f t="shared" si="7"/>
        <v>0</v>
      </c>
      <c r="P43" s="30">
        <f t="shared" si="7"/>
        <v>0.864</v>
      </c>
      <c r="Q43" s="30">
        <f t="shared" si="7"/>
        <v>0.86</v>
      </c>
      <c r="R43" s="30">
        <f t="shared" si="7"/>
        <v>0.235</v>
      </c>
      <c r="S43" s="30">
        <f t="shared" si="7"/>
        <v>0.004</v>
      </c>
      <c r="T43" s="30">
        <f t="shared" si="7"/>
        <v>0</v>
      </c>
      <c r="U43" s="30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30">
        <f t="shared" si="7"/>
        <v>0</v>
      </c>
      <c r="M44" s="30">
        <f>M15+M25+M35</f>
        <v>0.511</v>
      </c>
      <c r="N44" s="30">
        <f t="shared" si="7"/>
        <v>0</v>
      </c>
      <c r="O44" s="30">
        <f t="shared" si="7"/>
        <v>0</v>
      </c>
      <c r="P44" s="30">
        <f t="shared" si="7"/>
        <v>0.511</v>
      </c>
      <c r="Q44" s="30">
        <f t="shared" si="7"/>
        <v>0.511</v>
      </c>
      <c r="R44" s="30">
        <f t="shared" si="7"/>
        <v>0.511</v>
      </c>
      <c r="S44" s="30">
        <f t="shared" si="7"/>
        <v>0</v>
      </c>
      <c r="T44" s="30">
        <f t="shared" si="7"/>
        <v>0</v>
      </c>
      <c r="U44" s="30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30">
        <f aca="true" t="shared" si="8" ref="L45:U45">L26</f>
        <v>0</v>
      </c>
      <c r="M45" s="30">
        <f>M26</f>
        <v>0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30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30">
        <f aca="true" t="shared" si="9" ref="L46:U46">L16+L27</f>
        <v>0</v>
      </c>
      <c r="M46" s="30">
        <f>M16+M27</f>
        <v>6.561</v>
      </c>
      <c r="N46" s="30">
        <f t="shared" si="9"/>
        <v>0</v>
      </c>
      <c r="O46" s="30">
        <f t="shared" si="9"/>
        <v>0</v>
      </c>
      <c r="P46" s="30">
        <f t="shared" si="9"/>
        <v>6.561</v>
      </c>
      <c r="Q46" s="30">
        <f t="shared" si="9"/>
        <v>6.561</v>
      </c>
      <c r="R46" s="30">
        <f t="shared" si="9"/>
        <v>6.441</v>
      </c>
      <c r="S46" s="30">
        <f t="shared" si="9"/>
        <v>0</v>
      </c>
      <c r="T46" s="30">
        <f t="shared" si="9"/>
        <v>0</v>
      </c>
      <c r="U46" s="30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30">
        <f aca="true" t="shared" si="10" ref="L47:U47">L17</f>
        <v>0</v>
      </c>
      <c r="M47" s="30">
        <f>M17</f>
        <v>0</v>
      </c>
      <c r="N47" s="30">
        <f t="shared" si="10"/>
        <v>0</v>
      </c>
      <c r="O47" s="30">
        <f t="shared" si="10"/>
        <v>0</v>
      </c>
      <c r="P47" s="30">
        <f t="shared" si="10"/>
        <v>0</v>
      </c>
      <c r="Q47" s="30">
        <f t="shared" si="10"/>
        <v>0</v>
      </c>
      <c r="R47" s="30">
        <f t="shared" si="10"/>
        <v>0</v>
      </c>
      <c r="S47" s="30">
        <f t="shared" si="10"/>
        <v>0</v>
      </c>
      <c r="T47" s="30">
        <f t="shared" si="10"/>
        <v>0</v>
      </c>
      <c r="U47" s="30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30">
        <f aca="true" t="shared" si="11" ref="L48:U48">L36</f>
        <v>0</v>
      </c>
      <c r="M48" s="30">
        <f>M36</f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30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30">
        <f aca="true" t="shared" si="12" ref="L49:U53">L18+L28+L37</f>
        <v>0</v>
      </c>
      <c r="M49" s="30">
        <f>M18+M28+M37</f>
        <v>12.628999999999998</v>
      </c>
      <c r="N49" s="30">
        <f t="shared" si="12"/>
        <v>6.104</v>
      </c>
      <c r="O49" s="30">
        <f t="shared" si="12"/>
        <v>0</v>
      </c>
      <c r="P49" s="30">
        <f t="shared" si="12"/>
        <v>6.525</v>
      </c>
      <c r="Q49" s="30">
        <f t="shared" si="12"/>
        <v>6.525</v>
      </c>
      <c r="R49" s="30">
        <f t="shared" si="12"/>
        <v>0.9099999999999999</v>
      </c>
      <c r="S49" s="30">
        <f t="shared" si="12"/>
        <v>0</v>
      </c>
      <c r="T49" s="30">
        <f t="shared" si="12"/>
        <v>0</v>
      </c>
      <c r="U49" s="30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3.2569999999999997</v>
      </c>
      <c r="E50" s="31">
        <f t="shared" si="13"/>
        <v>0.437</v>
      </c>
      <c r="F50" s="31">
        <f t="shared" si="13"/>
        <v>0.542</v>
      </c>
      <c r="G50" s="31">
        <f t="shared" si="13"/>
        <v>2.278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3.2269999999999994</v>
      </c>
      <c r="N50" s="31">
        <f t="shared" si="12"/>
        <v>0</v>
      </c>
      <c r="O50" s="31">
        <f t="shared" si="12"/>
        <v>3.08</v>
      </c>
      <c r="P50" s="31">
        <f t="shared" si="12"/>
        <v>0.147</v>
      </c>
      <c r="Q50" s="31">
        <f t="shared" si="12"/>
        <v>0.09999999999999999</v>
      </c>
      <c r="R50" s="31">
        <f t="shared" si="12"/>
        <v>0.027</v>
      </c>
      <c r="S50" s="31">
        <f t="shared" si="12"/>
        <v>0.047</v>
      </c>
      <c r="T50" s="31">
        <f t="shared" si="12"/>
        <v>0</v>
      </c>
      <c r="U50" s="31">
        <f t="shared" si="12"/>
        <v>0</v>
      </c>
      <c r="V50" s="30">
        <f>C50+D50+L50-M50</f>
        <v>0.03000000000000025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11.021</v>
      </c>
      <c r="E51" s="31">
        <f t="shared" si="13"/>
        <v>3.016</v>
      </c>
      <c r="F51" s="31">
        <f t="shared" si="13"/>
        <v>2.616</v>
      </c>
      <c r="G51" s="31">
        <f t="shared" si="13"/>
        <v>5.389</v>
      </c>
      <c r="H51" s="31">
        <f t="shared" si="13"/>
        <v>0</v>
      </c>
      <c r="I51" s="31">
        <f t="shared" si="13"/>
        <v>0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10.009</v>
      </c>
      <c r="N51" s="31">
        <f t="shared" si="12"/>
        <v>8.55</v>
      </c>
      <c r="O51" s="31">
        <f t="shared" si="12"/>
        <v>0</v>
      </c>
      <c r="P51" s="31">
        <f t="shared" si="12"/>
        <v>1.459</v>
      </c>
      <c r="Q51" s="31">
        <f t="shared" si="12"/>
        <v>0</v>
      </c>
      <c r="R51" s="31">
        <f t="shared" si="12"/>
        <v>0</v>
      </c>
      <c r="S51" s="31">
        <f t="shared" si="12"/>
        <v>1.459</v>
      </c>
      <c r="T51" s="31">
        <f t="shared" si="12"/>
        <v>0.927</v>
      </c>
      <c r="U51" s="31">
        <f t="shared" si="12"/>
        <v>0</v>
      </c>
      <c r="V51" s="30">
        <f>C51+D51+L51-M51</f>
        <v>36.074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31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 t="shared" si="13"/>
        <v>23.186</v>
      </c>
      <c r="E53" s="39">
        <f t="shared" si="13"/>
        <v>6.495</v>
      </c>
      <c r="F53" s="39">
        <f t="shared" si="13"/>
        <v>5.703</v>
      </c>
      <c r="G53" s="39">
        <f t="shared" si="13"/>
        <v>10.988000000000001</v>
      </c>
      <c r="H53" s="39">
        <f t="shared" si="13"/>
        <v>1.072</v>
      </c>
      <c r="I53" s="39">
        <f t="shared" si="13"/>
        <v>1.072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33.801</v>
      </c>
      <c r="N53" s="39">
        <f t="shared" si="12"/>
        <v>14.654</v>
      </c>
      <c r="O53" s="39">
        <f t="shared" si="12"/>
        <v>3.08</v>
      </c>
      <c r="P53" s="39">
        <f>P22+P32+P41</f>
        <v>16.067</v>
      </c>
      <c r="Q53" s="39">
        <f t="shared" si="12"/>
        <v>14.557</v>
      </c>
      <c r="R53" s="39">
        <f t="shared" si="12"/>
        <v>8.124</v>
      </c>
      <c r="S53" s="39">
        <f t="shared" si="12"/>
        <v>1.5100000000000002</v>
      </c>
      <c r="T53" s="39">
        <f t="shared" si="12"/>
        <v>0.927</v>
      </c>
      <c r="U53" s="39">
        <f t="shared" si="12"/>
        <v>0</v>
      </c>
      <c r="V53" s="39">
        <f>C53+D53+L53-M53</f>
        <v>61.58900000000001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83" t="s">
        <v>68</v>
      </c>
      <c r="B55" s="83"/>
      <c r="C55" s="42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>
      <c r="A59" s="83"/>
      <c r="B59" s="83"/>
    </row>
    <row r="60" spans="1:2" ht="12.75">
      <c r="A60" s="83"/>
      <c r="B60" s="83"/>
    </row>
  </sheetData>
  <sheetProtection/>
  <mergeCells count="56">
    <mergeCell ref="A54:V54"/>
    <mergeCell ref="A55:B60"/>
    <mergeCell ref="A33:A41"/>
    <mergeCell ref="C34:C37"/>
    <mergeCell ref="D34:G37"/>
    <mergeCell ref="H34:K37"/>
    <mergeCell ref="V34:V37"/>
    <mergeCell ref="A42:A52"/>
    <mergeCell ref="C43:C49"/>
    <mergeCell ref="D43:G49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D8:D11"/>
    <mergeCell ref="E8:G8"/>
    <mergeCell ref="H8:K8"/>
    <mergeCell ref="E9:E11"/>
    <mergeCell ref="F9:F11"/>
    <mergeCell ref="G9:G11"/>
    <mergeCell ref="H9:H11"/>
    <mergeCell ref="I9:K9"/>
    <mergeCell ref="O5:O11"/>
    <mergeCell ref="P5:U5"/>
    <mergeCell ref="P6:P11"/>
    <mergeCell ref="Q6:T6"/>
    <mergeCell ref="U6:U11"/>
    <mergeCell ref="Q7:R8"/>
    <mergeCell ref="S7:T8"/>
    <mergeCell ref="Q9:Q11"/>
    <mergeCell ref="A1:V1"/>
    <mergeCell ref="A2:V2"/>
    <mergeCell ref="J3:S3"/>
    <mergeCell ref="A4:A11"/>
    <mergeCell ref="B4:B11"/>
    <mergeCell ref="C4:C11"/>
    <mergeCell ref="D4:K7"/>
    <mergeCell ref="L4:L11"/>
    <mergeCell ref="M4:M11"/>
    <mergeCell ref="N4:U4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view="pageBreakPreview" zoomScale="60" zoomScaleNormal="60" zoomScalePageLayoutView="0" workbookViewId="0" topLeftCell="A1">
      <selection activeCell="J18" sqref="J18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12.161999999999999</v>
      </c>
      <c r="F14" s="9">
        <f t="shared" si="0"/>
        <v>6.104</v>
      </c>
      <c r="G14" s="9">
        <f t="shared" si="0"/>
        <v>0</v>
      </c>
      <c r="H14" s="9">
        <f t="shared" si="0"/>
        <v>6.058</v>
      </c>
      <c r="I14" s="9">
        <f t="shared" si="0"/>
        <v>6.058</v>
      </c>
      <c r="J14" s="9">
        <f t="shared" si="0"/>
        <v>0.47</v>
      </c>
      <c r="K14" s="9">
        <f t="shared" si="0"/>
        <v>0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43" t="s">
        <v>52</v>
      </c>
      <c r="E15" s="9">
        <f>F15+G15+H15+M15</f>
        <v>0</v>
      </c>
      <c r="F15" s="11"/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43" t="s">
        <v>53</v>
      </c>
      <c r="E16" s="9">
        <f>F16+G16+H16+M16</f>
        <v>0.433</v>
      </c>
      <c r="F16" s="11"/>
      <c r="G16" s="11"/>
      <c r="H16" s="9">
        <f>I16+K16</f>
        <v>0.433</v>
      </c>
      <c r="I16" s="11">
        <v>0.433</v>
      </c>
      <c r="J16" s="11">
        <v>0.172</v>
      </c>
      <c r="K16" s="11"/>
      <c r="L16" s="11"/>
      <c r="M16" s="11"/>
    </row>
    <row r="17" spans="1:13" s="7" customFormat="1" ht="27" customHeight="1">
      <c r="A17" s="150"/>
      <c r="B17" s="150"/>
      <c r="C17" s="43" t="s">
        <v>54</v>
      </c>
      <c r="D17" s="43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11.729</v>
      </c>
      <c r="F18" s="11">
        <v>6.104</v>
      </c>
      <c r="G18" s="11"/>
      <c r="H18" s="9">
        <f>I18+K18</f>
        <v>5.625</v>
      </c>
      <c r="I18" s="11">
        <v>5.625</v>
      </c>
      <c r="J18" s="11">
        <v>0.298</v>
      </c>
      <c r="K18" s="11"/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12.161999999999999</v>
      </c>
      <c r="F20" s="14">
        <f aca="true" t="shared" si="1" ref="F20:M20">F14+F19</f>
        <v>6.104</v>
      </c>
      <c r="G20" s="14">
        <f t="shared" si="1"/>
        <v>0</v>
      </c>
      <c r="H20" s="14">
        <f t="shared" si="1"/>
        <v>6.058</v>
      </c>
      <c r="I20" s="14">
        <f t="shared" si="1"/>
        <v>6.058</v>
      </c>
      <c r="J20" s="14">
        <f t="shared" si="1"/>
        <v>0.47</v>
      </c>
      <c r="K20" s="14">
        <f t="shared" si="1"/>
        <v>0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0.027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0.027</v>
      </c>
      <c r="I21" s="16">
        <f t="shared" si="2"/>
        <v>0.027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43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43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43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43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0.027</v>
      </c>
      <c r="F26" s="11"/>
      <c r="G26" s="11"/>
      <c r="H26" s="9">
        <f t="shared" si="4"/>
        <v>0.027</v>
      </c>
      <c r="I26" s="11">
        <v>0.027</v>
      </c>
      <c r="J26" s="11"/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0.027</v>
      </c>
      <c r="F28" s="14">
        <f>F21+F27</f>
        <v>0</v>
      </c>
      <c r="G28" s="14">
        <f aca="true" t="shared" si="5" ref="G28:M28">G21+G27</f>
        <v>0</v>
      </c>
      <c r="H28" s="14">
        <f t="shared" si="5"/>
        <v>0.027</v>
      </c>
      <c r="I28" s="14">
        <f t="shared" si="5"/>
        <v>0.027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0.44</v>
      </c>
      <c r="F29" s="16">
        <f>F30</f>
        <v>0</v>
      </c>
      <c r="G29" s="16">
        <f aca="true" t="shared" si="6" ref="G29:M29">G30</f>
        <v>0</v>
      </c>
      <c r="H29" s="16">
        <f t="shared" si="6"/>
        <v>0.44</v>
      </c>
      <c r="I29" s="16">
        <f t="shared" si="6"/>
        <v>0.44</v>
      </c>
      <c r="J29" s="16">
        <f t="shared" si="6"/>
        <v>0.44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0.44</v>
      </c>
      <c r="F30" s="11"/>
      <c r="G30" s="11"/>
      <c r="H30" s="9">
        <f t="shared" si="4"/>
        <v>0.44</v>
      </c>
      <c r="I30" s="11">
        <v>0.44</v>
      </c>
      <c r="J30" s="11">
        <v>0.44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0.44</v>
      </c>
      <c r="F32" s="14">
        <f>F29+F31</f>
        <v>0</v>
      </c>
      <c r="G32" s="14">
        <f aca="true" t="shared" si="7" ref="G32:L32">G29+G31</f>
        <v>0</v>
      </c>
      <c r="H32" s="14">
        <f t="shared" si="7"/>
        <v>0.44</v>
      </c>
      <c r="I32" s="14">
        <f t="shared" si="7"/>
        <v>0.44</v>
      </c>
      <c r="J32" s="14">
        <f t="shared" si="7"/>
        <v>0.44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12.628999999999998</v>
      </c>
      <c r="F33" s="16">
        <f aca="true" t="shared" si="8" ref="F33:M33">F34+F35+F36+F37+F38</f>
        <v>6.104</v>
      </c>
      <c r="G33" s="16">
        <f t="shared" si="8"/>
        <v>0</v>
      </c>
      <c r="H33" s="16">
        <f t="shared" si="8"/>
        <v>6.525</v>
      </c>
      <c r="I33" s="16">
        <f t="shared" si="8"/>
        <v>6.525</v>
      </c>
      <c r="J33" s="16">
        <f t="shared" si="8"/>
        <v>0.9099999999999999</v>
      </c>
      <c r="K33" s="16">
        <f t="shared" si="8"/>
        <v>0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43" t="s">
        <v>52</v>
      </c>
      <c r="E34" s="9">
        <f aca="true" t="shared" si="9" ref="E34:M36">E15+E22</f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43" t="s">
        <v>53</v>
      </c>
      <c r="E35" s="9">
        <f t="shared" si="9"/>
        <v>0.433</v>
      </c>
      <c r="F35" s="9">
        <f t="shared" si="9"/>
        <v>0</v>
      </c>
      <c r="G35" s="9">
        <f t="shared" si="9"/>
        <v>0</v>
      </c>
      <c r="H35" s="9">
        <f t="shared" si="9"/>
        <v>0.433</v>
      </c>
      <c r="I35" s="9">
        <f t="shared" si="9"/>
        <v>0.433</v>
      </c>
      <c r="J35" s="9">
        <f t="shared" si="9"/>
        <v>0.172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43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43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12.195999999999998</v>
      </c>
      <c r="F38" s="9">
        <f t="shared" si="11"/>
        <v>6.104</v>
      </c>
      <c r="G38" s="9">
        <f t="shared" si="11"/>
        <v>0</v>
      </c>
      <c r="H38" s="9">
        <f t="shared" si="11"/>
        <v>6.0920000000000005</v>
      </c>
      <c r="I38" s="9">
        <f t="shared" si="11"/>
        <v>6.0920000000000005</v>
      </c>
      <c r="J38" s="9">
        <f t="shared" si="11"/>
        <v>0.738</v>
      </c>
      <c r="K38" s="9">
        <f t="shared" si="11"/>
        <v>0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12.628999999999998</v>
      </c>
      <c r="F40" s="14">
        <f aca="true" t="shared" si="12" ref="F40:M40">F33+F39</f>
        <v>6.104</v>
      </c>
      <c r="G40" s="14">
        <f t="shared" si="12"/>
        <v>0</v>
      </c>
      <c r="H40" s="14">
        <f t="shared" si="12"/>
        <v>6.525</v>
      </c>
      <c r="I40" s="14">
        <f t="shared" si="12"/>
        <v>6.525</v>
      </c>
      <c r="J40" s="14">
        <f t="shared" si="12"/>
        <v>0.9099999999999999</v>
      </c>
      <c r="K40" s="14">
        <f t="shared" si="12"/>
        <v>0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showZeros="0" view="pageBreakPreview" zoomScale="55" zoomScaleNormal="55" zoomScaleSheetLayoutView="55" zoomScalePageLayoutView="0" workbookViewId="0" topLeftCell="A10">
      <selection activeCell="N18" sqref="N18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49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70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164" t="s">
        <v>20</v>
      </c>
      <c r="F9" s="164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168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165"/>
      <c r="F10" s="165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169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166"/>
      <c r="F11" s="166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170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5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17.89</v>
      </c>
      <c r="E13" s="29">
        <v>4.441</v>
      </c>
      <c r="F13" s="29">
        <v>4.645</v>
      </c>
      <c r="G13" s="29">
        <v>8.804</v>
      </c>
      <c r="H13" s="30">
        <f>I13+J13+K13</f>
        <v>1.28</v>
      </c>
      <c r="I13" s="29">
        <v>1.28</v>
      </c>
      <c r="J13" s="29"/>
      <c r="K13" s="29"/>
      <c r="L13" s="30">
        <f>L14+L15+L16+L17+L18+L19</f>
        <v>0</v>
      </c>
      <c r="M13" s="30">
        <f>M14+M15+M16+M17+M18+M19</f>
        <v>30.939</v>
      </c>
      <c r="N13" s="30">
        <f>N14+N15+N16+N17+N18+N19</f>
        <v>9.381</v>
      </c>
      <c r="O13" s="30">
        <f>O14+O15+O16+O17+O18+O19</f>
        <v>1.81</v>
      </c>
      <c r="P13" s="30">
        <f aca="true" t="shared" si="0" ref="P13:P21">Q13+S13</f>
        <v>19.748</v>
      </c>
      <c r="Q13" s="30">
        <f>Q14+Q15+Q16+Q17+Q18+Q19</f>
        <v>19.748</v>
      </c>
      <c r="R13" s="51">
        <f>R14+R15+R16+R17+R18+R19</f>
        <v>11.112</v>
      </c>
      <c r="S13" s="30">
        <f>S14+S15+S16+S17+S18+S19</f>
        <v>0</v>
      </c>
      <c r="T13" s="30">
        <f>T14+T15+T16+T17+T18+T19</f>
        <v>0</v>
      </c>
      <c r="U13" s="30">
        <f>U14+U15+U16+U17+U18+U19</f>
        <v>0</v>
      </c>
      <c r="V13" s="30">
        <f>C13+D13+L13-M13</f>
        <v>14.914000000000001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0.872</v>
      </c>
      <c r="N14" s="33"/>
      <c r="O14" s="33"/>
      <c r="P14" s="30">
        <f t="shared" si="0"/>
        <v>0.872</v>
      </c>
      <c r="Q14" s="33">
        <v>0.872</v>
      </c>
      <c r="R14" s="47">
        <v>0.057</v>
      </c>
      <c r="S14" s="33"/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47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10.025</v>
      </c>
      <c r="N16" s="33"/>
      <c r="O16" s="33"/>
      <c r="P16" s="30">
        <f t="shared" si="0"/>
        <v>10.025</v>
      </c>
      <c r="Q16" s="33">
        <v>10.025</v>
      </c>
      <c r="R16" s="47">
        <v>9.783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</v>
      </c>
      <c r="N17" s="33"/>
      <c r="O17" s="33"/>
      <c r="P17" s="30">
        <f t="shared" si="0"/>
        <v>0</v>
      </c>
      <c r="Q17" s="33"/>
      <c r="R17" s="47"/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18.045</v>
      </c>
      <c r="N18" s="33">
        <v>9.381</v>
      </c>
      <c r="O18" s="33"/>
      <c r="P18" s="30">
        <f t="shared" si="0"/>
        <v>8.664</v>
      </c>
      <c r="Q18" s="33">
        <v>8.664</v>
      </c>
      <c r="R18" s="47">
        <v>1.272</v>
      </c>
      <c r="S18" s="33"/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2.8520000000000003</v>
      </c>
      <c r="E19" s="32">
        <v>0.563</v>
      </c>
      <c r="F19" s="32">
        <v>1.042</v>
      </c>
      <c r="G19" s="32">
        <v>1.247</v>
      </c>
      <c r="H19" s="30">
        <f>I19+J19+K19</f>
        <v>0</v>
      </c>
      <c r="I19" s="32"/>
      <c r="J19" s="32"/>
      <c r="K19" s="32"/>
      <c r="L19" s="32"/>
      <c r="M19" s="30">
        <f t="shared" si="1"/>
        <v>1.997</v>
      </c>
      <c r="N19" s="33"/>
      <c r="O19" s="33">
        <v>1.81</v>
      </c>
      <c r="P19" s="30">
        <f t="shared" si="0"/>
        <v>0.187</v>
      </c>
      <c r="Q19" s="33">
        <v>0.187</v>
      </c>
      <c r="R19" s="47"/>
      <c r="S19" s="33"/>
      <c r="T19" s="33"/>
      <c r="U19" s="33"/>
      <c r="V19" s="30">
        <f>C19+D19+L19-M19</f>
        <v>0.8550000000000002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10.629000000000001</v>
      </c>
      <c r="E20" s="33">
        <v>1.988</v>
      </c>
      <c r="F20" s="33">
        <v>3.287</v>
      </c>
      <c r="G20" s="33">
        <v>5.354</v>
      </c>
      <c r="H20" s="30">
        <f>I20+J20+K20</f>
        <v>0.069</v>
      </c>
      <c r="I20" s="33">
        <v>0.069</v>
      </c>
      <c r="J20" s="33"/>
      <c r="K20" s="33"/>
      <c r="L20" s="33"/>
      <c r="M20" s="30">
        <f t="shared" si="1"/>
        <v>11.078</v>
      </c>
      <c r="N20" s="33">
        <v>7.989</v>
      </c>
      <c r="O20" s="33"/>
      <c r="P20" s="30">
        <f t="shared" si="0"/>
        <v>3.089</v>
      </c>
      <c r="Q20" s="33"/>
      <c r="R20" s="47"/>
      <c r="S20" s="33">
        <v>3.089</v>
      </c>
      <c r="T20" s="33">
        <v>2.027</v>
      </c>
      <c r="U20" s="33"/>
      <c r="V20" s="30">
        <f>C20+D20+L20-M20</f>
        <v>33.301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46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28.519000000000002</v>
      </c>
      <c r="E22" s="30">
        <f t="shared" si="2"/>
        <v>6.429</v>
      </c>
      <c r="F22" s="30">
        <f t="shared" si="2"/>
        <v>7.9319999999999995</v>
      </c>
      <c r="G22" s="30">
        <f t="shared" si="2"/>
        <v>14.158000000000001</v>
      </c>
      <c r="H22" s="30">
        <f t="shared" si="2"/>
        <v>1.349</v>
      </c>
      <c r="I22" s="30">
        <f t="shared" si="2"/>
        <v>1.349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42.016999999999996</v>
      </c>
      <c r="N22" s="30">
        <f t="shared" si="2"/>
        <v>17.37</v>
      </c>
      <c r="O22" s="30">
        <f t="shared" si="2"/>
        <v>1.81</v>
      </c>
      <c r="P22" s="51">
        <f t="shared" si="2"/>
        <v>22.837</v>
      </c>
      <c r="Q22" s="51">
        <f t="shared" si="2"/>
        <v>19.748</v>
      </c>
      <c r="R22" s="51">
        <f t="shared" si="2"/>
        <v>11.112</v>
      </c>
      <c r="S22" s="51">
        <f t="shared" si="2"/>
        <v>3.089</v>
      </c>
      <c r="T22" s="30">
        <f t="shared" si="2"/>
        <v>2.027</v>
      </c>
      <c r="U22" s="30">
        <f t="shared" si="2"/>
        <v>0</v>
      </c>
      <c r="V22" s="30">
        <f>C22+D22+L22-M22</f>
        <v>48.215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0.595</v>
      </c>
      <c r="E23" s="29">
        <v>0.462</v>
      </c>
      <c r="F23" s="29">
        <v>0.033</v>
      </c>
      <c r="G23" s="29">
        <v>0.1</v>
      </c>
      <c r="H23" s="30">
        <f>I23+J23+K23</f>
        <v>0.254</v>
      </c>
      <c r="I23" s="29">
        <v>0.254</v>
      </c>
      <c r="J23" s="29"/>
      <c r="K23" s="29"/>
      <c r="L23" s="30">
        <f>L24+L25+L26+L27+L28+L29</f>
        <v>0</v>
      </c>
      <c r="M23" s="30">
        <f>M24+M25+M26+M27+M28+M29</f>
        <v>2.981</v>
      </c>
      <c r="N23" s="30">
        <f>N24+N25+N26+N27+N28+N29</f>
        <v>0</v>
      </c>
      <c r="O23" s="30">
        <f>O24+O25+O26+O27+O28+O29</f>
        <v>1.651</v>
      </c>
      <c r="P23" s="51">
        <f aca="true" t="shared" si="3" ref="P23:P31">Q23+S23</f>
        <v>1.33</v>
      </c>
      <c r="Q23" s="51">
        <f>Q24+Q25+Q26+Q27+Q28+Q29</f>
        <v>1.33</v>
      </c>
      <c r="R23" s="51">
        <f>R24+R25+R26+R27+R28+R29</f>
        <v>1.286</v>
      </c>
      <c r="S23" s="51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5.421000000000001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47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0.713</v>
      </c>
      <c r="N25" s="33"/>
      <c r="O25" s="33"/>
      <c r="P25" s="30">
        <f t="shared" si="3"/>
        <v>0.713</v>
      </c>
      <c r="Q25" s="33">
        <v>0.713</v>
      </c>
      <c r="R25" s="47">
        <v>0.707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47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47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0.617</v>
      </c>
      <c r="N28" s="33"/>
      <c r="O28" s="33"/>
      <c r="P28" s="30">
        <f t="shared" si="3"/>
        <v>0.617</v>
      </c>
      <c r="Q28" s="33">
        <v>0.617</v>
      </c>
      <c r="R28" s="47">
        <v>0.579</v>
      </c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33"/>
      <c r="D29" s="30">
        <f>E29+F29+G29</f>
        <v>2.5250000000000004</v>
      </c>
      <c r="E29" s="32"/>
      <c r="F29" s="32">
        <v>0.78</v>
      </c>
      <c r="G29" s="32">
        <v>1.745</v>
      </c>
      <c r="H29" s="30">
        <f>I29+J29+K29</f>
        <v>0</v>
      </c>
      <c r="I29" s="32"/>
      <c r="J29" s="32"/>
      <c r="K29" s="32"/>
      <c r="L29" s="32"/>
      <c r="M29" s="30">
        <f t="shared" si="1"/>
        <v>1.651</v>
      </c>
      <c r="N29" s="33"/>
      <c r="O29" s="33">
        <v>1.651</v>
      </c>
      <c r="P29" s="30">
        <f t="shared" si="3"/>
        <v>0</v>
      </c>
      <c r="Q29" s="33"/>
      <c r="R29" s="47"/>
      <c r="S29" s="33"/>
      <c r="T29" s="33"/>
      <c r="U29" s="33"/>
      <c r="V29" s="30">
        <f>C29+D29+L29-M29</f>
        <v>0.8740000000000003</v>
      </c>
    </row>
    <row r="30" spans="1:22" s="3" customFormat="1" ht="21.75" customHeight="1">
      <c r="A30" s="100"/>
      <c r="B30" s="34" t="s">
        <v>26</v>
      </c>
      <c r="C30" s="33">
        <v>0.047</v>
      </c>
      <c r="D30" s="30">
        <f>E30+F30+G30</f>
        <v>3.625</v>
      </c>
      <c r="E30" s="33">
        <v>1.071</v>
      </c>
      <c r="F30" s="33">
        <v>0.487</v>
      </c>
      <c r="G30" s="47">
        <v>2.067</v>
      </c>
      <c r="H30" s="30">
        <f>I30+J30+K30</f>
        <v>0.18</v>
      </c>
      <c r="I30" s="33">
        <v>0.18</v>
      </c>
      <c r="J30" s="33"/>
      <c r="K30" s="33"/>
      <c r="L30" s="33"/>
      <c r="M30" s="30">
        <f t="shared" si="1"/>
        <v>2.192</v>
      </c>
      <c r="N30" s="33">
        <v>1.865</v>
      </c>
      <c r="O30" s="33"/>
      <c r="P30" s="30">
        <f t="shared" si="3"/>
        <v>0.327</v>
      </c>
      <c r="Q30" s="33"/>
      <c r="R30" s="47"/>
      <c r="S30" s="33">
        <v>0.327</v>
      </c>
      <c r="T30" s="33"/>
      <c r="U30" s="33"/>
      <c r="V30" s="30">
        <f>C30+D30+L30-M30</f>
        <v>1.48</v>
      </c>
    </row>
    <row r="31" spans="1:22" s="3" customFormat="1" ht="21.75" customHeight="1">
      <c r="A31" s="100"/>
      <c r="B31" s="35" t="s">
        <v>27</v>
      </c>
      <c r="C31" s="29"/>
      <c r="D31" s="30">
        <f>E31+F31+G31</f>
        <v>0</v>
      </c>
      <c r="E31" s="29"/>
      <c r="F31" s="29"/>
      <c r="G31" s="29"/>
      <c r="H31" s="30">
        <f>I31+J31+K31</f>
        <v>0</v>
      </c>
      <c r="I31" s="29"/>
      <c r="J31" s="29"/>
      <c r="K31" s="29"/>
      <c r="L31" s="29"/>
      <c r="M31" s="30">
        <f t="shared" si="1"/>
        <v>0</v>
      </c>
      <c r="N31" s="29"/>
      <c r="O31" s="29"/>
      <c r="P31" s="30">
        <f t="shared" si="3"/>
        <v>0</v>
      </c>
      <c r="Q31" s="29"/>
      <c r="R31" s="46"/>
      <c r="S31" s="29"/>
      <c r="T31" s="29"/>
      <c r="U31" s="29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30">
        <f>C23+C30+C31</f>
        <v>7.854</v>
      </c>
      <c r="D32" s="30">
        <f aca="true" t="shared" si="4" ref="D32:U32">D23+D30+D31</f>
        <v>4.22</v>
      </c>
      <c r="E32" s="30">
        <f t="shared" si="4"/>
        <v>1.533</v>
      </c>
      <c r="F32" s="30">
        <f t="shared" si="4"/>
        <v>0.52</v>
      </c>
      <c r="G32" s="30">
        <f t="shared" si="4"/>
        <v>2.1670000000000003</v>
      </c>
      <c r="H32" s="30">
        <f t="shared" si="4"/>
        <v>0.434</v>
      </c>
      <c r="I32" s="30">
        <f t="shared" si="4"/>
        <v>0.434</v>
      </c>
      <c r="J32" s="30">
        <f t="shared" si="4"/>
        <v>0</v>
      </c>
      <c r="K32" s="30">
        <f t="shared" si="4"/>
        <v>0</v>
      </c>
      <c r="L32" s="30">
        <f t="shared" si="4"/>
        <v>0</v>
      </c>
      <c r="M32" s="30">
        <f t="shared" si="4"/>
        <v>5.173</v>
      </c>
      <c r="N32" s="30">
        <f t="shared" si="4"/>
        <v>1.865</v>
      </c>
      <c r="O32" s="30">
        <f t="shared" si="4"/>
        <v>1.651</v>
      </c>
      <c r="P32" s="30">
        <f t="shared" si="4"/>
        <v>1.657</v>
      </c>
      <c r="Q32" s="30">
        <f t="shared" si="4"/>
        <v>1.33</v>
      </c>
      <c r="R32" s="51">
        <f t="shared" si="4"/>
        <v>1.286</v>
      </c>
      <c r="S32" s="30">
        <f t="shared" si="4"/>
        <v>0.327</v>
      </c>
      <c r="T32" s="30">
        <f t="shared" si="4"/>
        <v>0</v>
      </c>
      <c r="U32" s="30">
        <f t="shared" si="4"/>
        <v>0</v>
      </c>
      <c r="V32" s="30">
        <f>C32+D32+L32-M32</f>
        <v>6.901</v>
      </c>
    </row>
    <row r="33" spans="1:22" s="3" customFormat="1" ht="21.75" customHeight="1">
      <c r="A33" s="100" t="s">
        <v>42</v>
      </c>
      <c r="B33" s="28" t="s">
        <v>7</v>
      </c>
      <c r="C33" s="29">
        <v>1.372</v>
      </c>
      <c r="D33" s="30">
        <f>E33+F33+G33</f>
        <v>0.654</v>
      </c>
      <c r="E33" s="29">
        <v>0.654</v>
      </c>
      <c r="F33" s="29"/>
      <c r="G33" s="29"/>
      <c r="H33" s="30">
        <f>I33+J33+K33</f>
        <v>0</v>
      </c>
      <c r="I33" s="29"/>
      <c r="J33" s="29"/>
      <c r="K33" s="29"/>
      <c r="L33" s="30">
        <f>L34+L35+L36+L37+L38</f>
        <v>0</v>
      </c>
      <c r="M33" s="30">
        <f>M34+M35+M36+M37+M38</f>
        <v>1.41</v>
      </c>
      <c r="N33" s="30">
        <f>N34+N35+N36+N37+N38</f>
        <v>0</v>
      </c>
      <c r="O33" s="30">
        <f>O34+O35+O36+O37+O38</f>
        <v>0</v>
      </c>
      <c r="P33" s="30">
        <f aca="true" t="shared" si="5" ref="P33:P40">Q33+S33</f>
        <v>1.41</v>
      </c>
      <c r="Q33" s="30">
        <f>Q34+Q35+Q36+Q37+Q38</f>
        <v>1.271</v>
      </c>
      <c r="R33" s="51">
        <f>R34+R35+R36+R37+R38</f>
        <v>1.024</v>
      </c>
      <c r="S33" s="30">
        <f>S34+S35+S36+S37+S38</f>
        <v>0.139</v>
      </c>
      <c r="T33" s="30">
        <f>T34+T35+T36+T37+T38</f>
        <v>0</v>
      </c>
      <c r="U33" s="30">
        <f>U34+U35+U36+U37+U38</f>
        <v>0</v>
      </c>
      <c r="V33" s="30">
        <f>C33+D33+L33-M33</f>
        <v>0.6160000000000003</v>
      </c>
    </row>
    <row r="34" spans="1:22" s="3" customFormat="1" ht="21.75" customHeight="1">
      <c r="A34" s="100"/>
      <c r="B34" s="26" t="s">
        <v>41</v>
      </c>
      <c r="C34" s="101" t="s">
        <v>8</v>
      </c>
      <c r="D34" s="101" t="s">
        <v>8</v>
      </c>
      <c r="E34" s="101"/>
      <c r="F34" s="101"/>
      <c r="G34" s="101"/>
      <c r="H34" s="101" t="s">
        <v>8</v>
      </c>
      <c r="I34" s="101"/>
      <c r="J34" s="101"/>
      <c r="K34" s="101"/>
      <c r="L34" s="32"/>
      <c r="M34" s="30">
        <f t="shared" si="1"/>
        <v>0.47200000000000003</v>
      </c>
      <c r="N34" s="33"/>
      <c r="O34" s="33"/>
      <c r="P34" s="30">
        <f t="shared" si="5"/>
        <v>0.47200000000000003</v>
      </c>
      <c r="Q34" s="33">
        <v>0.468</v>
      </c>
      <c r="R34" s="47">
        <v>0.352</v>
      </c>
      <c r="S34" s="33">
        <v>0.004</v>
      </c>
      <c r="T34" s="33"/>
      <c r="U34" s="33"/>
      <c r="V34" s="101" t="s">
        <v>8</v>
      </c>
    </row>
    <row r="35" spans="1:22" s="3" customFormat="1" ht="21.75" customHeight="1">
      <c r="A35" s="100"/>
      <c r="B35" s="26" t="s">
        <v>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32"/>
      <c r="M35" s="30">
        <f t="shared" si="1"/>
        <v>0</v>
      </c>
      <c r="N35" s="33"/>
      <c r="O35" s="33"/>
      <c r="P35" s="30">
        <f t="shared" si="5"/>
        <v>0</v>
      </c>
      <c r="Q35" s="33"/>
      <c r="R35" s="47"/>
      <c r="S35" s="33"/>
      <c r="T35" s="33"/>
      <c r="U35" s="33"/>
      <c r="V35" s="101"/>
    </row>
    <row r="36" spans="1:22" s="3" customFormat="1" ht="21.75" customHeight="1">
      <c r="A36" s="100"/>
      <c r="B36" s="26" t="s">
        <v>43</v>
      </c>
      <c r="C36" s="101"/>
      <c r="D36" s="101"/>
      <c r="E36" s="101"/>
      <c r="F36" s="101"/>
      <c r="G36" s="101"/>
      <c r="H36" s="101"/>
      <c r="I36" s="101"/>
      <c r="J36" s="101"/>
      <c r="K36" s="101"/>
      <c r="L36" s="32"/>
      <c r="M36" s="30">
        <f t="shared" si="1"/>
        <v>0</v>
      </c>
      <c r="N36" s="33"/>
      <c r="O36" s="33"/>
      <c r="P36" s="30">
        <f t="shared" si="5"/>
        <v>0</v>
      </c>
      <c r="Q36" s="33"/>
      <c r="R36" s="47"/>
      <c r="S36" s="33"/>
      <c r="T36" s="33"/>
      <c r="U36" s="33"/>
      <c r="V36" s="101"/>
    </row>
    <row r="37" spans="1:22" s="3" customFormat="1" ht="21.75" customHeight="1">
      <c r="A37" s="100"/>
      <c r="B37" s="26" t="s">
        <v>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32"/>
      <c r="M37" s="30">
        <f t="shared" si="1"/>
        <v>0.776</v>
      </c>
      <c r="N37" s="33"/>
      <c r="O37" s="33"/>
      <c r="P37" s="30">
        <f t="shared" si="5"/>
        <v>0.776</v>
      </c>
      <c r="Q37" s="33">
        <v>0.776</v>
      </c>
      <c r="R37" s="47">
        <v>0.645</v>
      </c>
      <c r="S37" s="33"/>
      <c r="T37" s="33"/>
      <c r="U37" s="33"/>
      <c r="V37" s="101"/>
    </row>
    <row r="38" spans="1:22" s="3" customFormat="1" ht="21.75" customHeight="1">
      <c r="A38" s="100"/>
      <c r="B38" s="26" t="s">
        <v>11</v>
      </c>
      <c r="C38" s="32"/>
      <c r="D38" s="30">
        <f>E38+F38+G38</f>
        <v>0.23399999999999999</v>
      </c>
      <c r="E38" s="32">
        <v>0.074</v>
      </c>
      <c r="F38" s="32"/>
      <c r="G38" s="32">
        <v>0.16</v>
      </c>
      <c r="H38" s="30">
        <f>I38+J38+K38</f>
        <v>0</v>
      </c>
      <c r="I38" s="32"/>
      <c r="J38" s="32"/>
      <c r="K38" s="32"/>
      <c r="L38" s="32"/>
      <c r="M38" s="30">
        <f t="shared" si="1"/>
        <v>0.162</v>
      </c>
      <c r="N38" s="33"/>
      <c r="O38" s="33"/>
      <c r="P38" s="30">
        <f t="shared" si="5"/>
        <v>0.162</v>
      </c>
      <c r="Q38" s="33">
        <v>0.027</v>
      </c>
      <c r="R38" s="47">
        <v>0.027</v>
      </c>
      <c r="S38" s="33">
        <v>0.135</v>
      </c>
      <c r="T38" s="33"/>
      <c r="U38" s="33"/>
      <c r="V38" s="30">
        <f>C38+D38+L38-M38</f>
        <v>0.07199999999999998</v>
      </c>
    </row>
    <row r="39" spans="1:22" s="3" customFormat="1" ht="21.75" customHeight="1">
      <c r="A39" s="100"/>
      <c r="B39" s="34" t="s">
        <v>26</v>
      </c>
      <c r="C39" s="33">
        <v>1.265</v>
      </c>
      <c r="D39" s="30">
        <f>E39+F39+G39</f>
        <v>1.827</v>
      </c>
      <c r="E39" s="33">
        <v>1.025</v>
      </c>
      <c r="F39" s="33">
        <v>0.117</v>
      </c>
      <c r="G39" s="33">
        <v>0.685</v>
      </c>
      <c r="H39" s="30">
        <f>I39+J39+K39</f>
        <v>0.077</v>
      </c>
      <c r="I39" s="33">
        <v>0.077</v>
      </c>
      <c r="J39" s="33"/>
      <c r="K39" s="33"/>
      <c r="L39" s="33"/>
      <c r="M39" s="30">
        <f t="shared" si="1"/>
        <v>0.9</v>
      </c>
      <c r="N39" s="33">
        <v>0.354</v>
      </c>
      <c r="O39" s="33"/>
      <c r="P39" s="30">
        <f t="shared" si="5"/>
        <v>0.546</v>
      </c>
      <c r="Q39" s="33"/>
      <c r="R39" s="47"/>
      <c r="S39" s="33">
        <v>0.546</v>
      </c>
      <c r="T39" s="33">
        <v>0.056</v>
      </c>
      <c r="U39" s="33"/>
      <c r="V39" s="30">
        <f>C39+D39+L39-M39</f>
        <v>2.1919999999999997</v>
      </c>
    </row>
    <row r="40" spans="1:22" s="3" customFormat="1" ht="21.75" customHeight="1">
      <c r="A40" s="100"/>
      <c r="B40" s="35" t="s">
        <v>27</v>
      </c>
      <c r="C40" s="29"/>
      <c r="D40" s="30">
        <f>E40+F40+G40</f>
        <v>0</v>
      </c>
      <c r="E40" s="29"/>
      <c r="F40" s="29"/>
      <c r="G40" s="29"/>
      <c r="H40" s="30">
        <f>I40+J40+K40</f>
        <v>0</v>
      </c>
      <c r="I40" s="29"/>
      <c r="J40" s="29"/>
      <c r="K40" s="29"/>
      <c r="L40" s="29"/>
      <c r="M40" s="30">
        <f t="shared" si="1"/>
        <v>0</v>
      </c>
      <c r="N40" s="29"/>
      <c r="O40" s="29"/>
      <c r="P40" s="30">
        <f t="shared" si="5"/>
        <v>0</v>
      </c>
      <c r="Q40" s="29"/>
      <c r="R40" s="46"/>
      <c r="S40" s="29"/>
      <c r="T40" s="29"/>
      <c r="U40" s="29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30">
        <f>C33+C39+C40</f>
        <v>2.637</v>
      </c>
      <c r="D41" s="30">
        <f aca="true" t="shared" si="6" ref="D41:U41">D33+D39+D40</f>
        <v>2.481</v>
      </c>
      <c r="E41" s="30">
        <f t="shared" si="6"/>
        <v>1.6789999999999998</v>
      </c>
      <c r="F41" s="30">
        <f t="shared" si="6"/>
        <v>0.117</v>
      </c>
      <c r="G41" s="30">
        <f t="shared" si="6"/>
        <v>0.685</v>
      </c>
      <c r="H41" s="30">
        <f t="shared" si="6"/>
        <v>0.077</v>
      </c>
      <c r="I41" s="30">
        <f t="shared" si="6"/>
        <v>0.077</v>
      </c>
      <c r="J41" s="30">
        <f t="shared" si="6"/>
        <v>0</v>
      </c>
      <c r="K41" s="30">
        <f t="shared" si="6"/>
        <v>0</v>
      </c>
      <c r="L41" s="30">
        <f t="shared" si="6"/>
        <v>0</v>
      </c>
      <c r="M41" s="30">
        <f t="shared" si="6"/>
        <v>2.31</v>
      </c>
      <c r="N41" s="30">
        <f t="shared" si="6"/>
        <v>0.354</v>
      </c>
      <c r="O41" s="30">
        <f t="shared" si="6"/>
        <v>0</v>
      </c>
      <c r="P41" s="30">
        <f t="shared" si="6"/>
        <v>1.956</v>
      </c>
      <c r="Q41" s="30">
        <f t="shared" si="6"/>
        <v>1.271</v>
      </c>
      <c r="R41" s="51">
        <f t="shared" si="6"/>
        <v>1.024</v>
      </c>
      <c r="S41" s="30">
        <f t="shared" si="6"/>
        <v>0.685</v>
      </c>
      <c r="T41" s="30">
        <f t="shared" si="6"/>
        <v>0.056</v>
      </c>
      <c r="U41" s="30">
        <f t="shared" si="6"/>
        <v>0</v>
      </c>
      <c r="V41" s="36">
        <f>C41+D41+L41-M41</f>
        <v>2.8080000000000003</v>
      </c>
    </row>
    <row r="42" spans="1:22" s="3" customFormat="1" ht="21.75" customHeight="1">
      <c r="A42" s="111" t="s">
        <v>17</v>
      </c>
      <c r="B42" s="28" t="s">
        <v>7</v>
      </c>
      <c r="C42" s="30">
        <f aca="true" t="shared" si="7" ref="C42:U44">C13+C23+C33</f>
        <v>37.142</v>
      </c>
      <c r="D42" s="30">
        <f t="shared" si="7"/>
        <v>19.139</v>
      </c>
      <c r="E42" s="30">
        <f t="shared" si="7"/>
        <v>5.5569999999999995</v>
      </c>
      <c r="F42" s="30">
        <f t="shared" si="7"/>
        <v>4.678</v>
      </c>
      <c r="G42" s="30">
        <f t="shared" si="7"/>
        <v>8.904</v>
      </c>
      <c r="H42" s="30">
        <f t="shared" si="7"/>
        <v>1.534</v>
      </c>
      <c r="I42" s="30">
        <f t="shared" si="7"/>
        <v>1.534</v>
      </c>
      <c r="J42" s="30">
        <f t="shared" si="7"/>
        <v>0</v>
      </c>
      <c r="K42" s="30">
        <f t="shared" si="7"/>
        <v>0</v>
      </c>
      <c r="L42" s="30">
        <f t="shared" si="7"/>
        <v>0</v>
      </c>
      <c r="M42" s="30">
        <f t="shared" si="7"/>
        <v>35.33</v>
      </c>
      <c r="N42" s="30">
        <f t="shared" si="7"/>
        <v>9.381</v>
      </c>
      <c r="O42" s="30">
        <f t="shared" si="7"/>
        <v>3.4610000000000003</v>
      </c>
      <c r="P42" s="30">
        <f t="shared" si="7"/>
        <v>22.488000000000003</v>
      </c>
      <c r="Q42" s="30">
        <f t="shared" si="7"/>
        <v>22.349000000000004</v>
      </c>
      <c r="R42" s="51">
        <f t="shared" si="7"/>
        <v>13.422</v>
      </c>
      <c r="S42" s="30">
        <f t="shared" si="7"/>
        <v>0.139</v>
      </c>
      <c r="T42" s="30">
        <f t="shared" si="7"/>
        <v>0</v>
      </c>
      <c r="U42" s="30">
        <f t="shared" si="7"/>
        <v>0</v>
      </c>
      <c r="V42" s="30">
        <f>C42+D42+L42-M42</f>
        <v>20.951000000000008</v>
      </c>
    </row>
    <row r="43" spans="1:22" s="3" customFormat="1" ht="21.75" customHeight="1">
      <c r="A43" s="111"/>
      <c r="B43" s="26" t="s">
        <v>41</v>
      </c>
      <c r="C43" s="107" t="s">
        <v>8</v>
      </c>
      <c r="D43" s="107" t="s">
        <v>8</v>
      </c>
      <c r="E43" s="107"/>
      <c r="F43" s="107"/>
      <c r="G43" s="107"/>
      <c r="H43" s="107" t="s">
        <v>8</v>
      </c>
      <c r="I43" s="107"/>
      <c r="J43" s="107"/>
      <c r="K43" s="107"/>
      <c r="L43" s="30">
        <f t="shared" si="7"/>
        <v>0</v>
      </c>
      <c r="M43" s="30">
        <f>M14+M24+M34</f>
        <v>1.344</v>
      </c>
      <c r="N43" s="30">
        <f t="shared" si="7"/>
        <v>0</v>
      </c>
      <c r="O43" s="30">
        <f t="shared" si="7"/>
        <v>0</v>
      </c>
      <c r="P43" s="30">
        <f t="shared" si="7"/>
        <v>1.344</v>
      </c>
      <c r="Q43" s="30">
        <f t="shared" si="7"/>
        <v>1.34</v>
      </c>
      <c r="R43" s="51">
        <f t="shared" si="7"/>
        <v>0.409</v>
      </c>
      <c r="S43" s="30">
        <f t="shared" si="7"/>
        <v>0.004</v>
      </c>
      <c r="T43" s="30">
        <f t="shared" si="7"/>
        <v>0</v>
      </c>
      <c r="U43" s="30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07"/>
      <c r="D44" s="107"/>
      <c r="E44" s="107"/>
      <c r="F44" s="107"/>
      <c r="G44" s="107"/>
      <c r="H44" s="107"/>
      <c r="I44" s="107"/>
      <c r="J44" s="107"/>
      <c r="K44" s="107"/>
      <c r="L44" s="30">
        <f t="shared" si="7"/>
        <v>0</v>
      </c>
      <c r="M44" s="30">
        <f>M15+M25+M35</f>
        <v>0.713</v>
      </c>
      <c r="N44" s="30">
        <f t="shared" si="7"/>
        <v>0</v>
      </c>
      <c r="O44" s="30">
        <f t="shared" si="7"/>
        <v>0</v>
      </c>
      <c r="P44" s="30">
        <f t="shared" si="7"/>
        <v>0.713</v>
      </c>
      <c r="Q44" s="30">
        <f t="shared" si="7"/>
        <v>0.713</v>
      </c>
      <c r="R44" s="51">
        <f t="shared" si="7"/>
        <v>0.707</v>
      </c>
      <c r="S44" s="30">
        <f t="shared" si="7"/>
        <v>0</v>
      </c>
      <c r="T44" s="30">
        <f t="shared" si="7"/>
        <v>0</v>
      </c>
      <c r="U44" s="30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30">
        <f aca="true" t="shared" si="8" ref="L45:U45">L26</f>
        <v>0</v>
      </c>
      <c r="M45" s="30">
        <f>M26</f>
        <v>0</v>
      </c>
      <c r="N45" s="30">
        <f t="shared" si="8"/>
        <v>0</v>
      </c>
      <c r="O45" s="30">
        <f t="shared" si="8"/>
        <v>0</v>
      </c>
      <c r="P45" s="30">
        <f t="shared" si="8"/>
        <v>0</v>
      </c>
      <c r="Q45" s="30">
        <f t="shared" si="8"/>
        <v>0</v>
      </c>
      <c r="R45" s="51">
        <f t="shared" si="8"/>
        <v>0</v>
      </c>
      <c r="S45" s="30">
        <f t="shared" si="8"/>
        <v>0</v>
      </c>
      <c r="T45" s="30">
        <f t="shared" si="8"/>
        <v>0</v>
      </c>
      <c r="U45" s="30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07"/>
      <c r="D46" s="107"/>
      <c r="E46" s="107"/>
      <c r="F46" s="107"/>
      <c r="G46" s="107"/>
      <c r="H46" s="107"/>
      <c r="I46" s="107"/>
      <c r="J46" s="107"/>
      <c r="K46" s="107"/>
      <c r="L46" s="30">
        <f aca="true" t="shared" si="9" ref="L46:U46">L16+L27</f>
        <v>0</v>
      </c>
      <c r="M46" s="30">
        <f>M16+M27</f>
        <v>10.025</v>
      </c>
      <c r="N46" s="30">
        <f t="shared" si="9"/>
        <v>0</v>
      </c>
      <c r="O46" s="30">
        <f t="shared" si="9"/>
        <v>0</v>
      </c>
      <c r="P46" s="30">
        <f t="shared" si="9"/>
        <v>10.025</v>
      </c>
      <c r="Q46" s="30">
        <f t="shared" si="9"/>
        <v>10.025</v>
      </c>
      <c r="R46" s="51">
        <f t="shared" si="9"/>
        <v>9.783</v>
      </c>
      <c r="S46" s="30">
        <f t="shared" si="9"/>
        <v>0</v>
      </c>
      <c r="T46" s="30">
        <f t="shared" si="9"/>
        <v>0</v>
      </c>
      <c r="U46" s="30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30">
        <f aca="true" t="shared" si="10" ref="L47:U47">L17</f>
        <v>0</v>
      </c>
      <c r="M47" s="30">
        <f>M17</f>
        <v>0</v>
      </c>
      <c r="N47" s="30">
        <f t="shared" si="10"/>
        <v>0</v>
      </c>
      <c r="O47" s="30">
        <f t="shared" si="10"/>
        <v>0</v>
      </c>
      <c r="P47" s="30">
        <f t="shared" si="10"/>
        <v>0</v>
      </c>
      <c r="Q47" s="30">
        <f t="shared" si="10"/>
        <v>0</v>
      </c>
      <c r="R47" s="51">
        <f t="shared" si="10"/>
        <v>0</v>
      </c>
      <c r="S47" s="30">
        <f t="shared" si="10"/>
        <v>0</v>
      </c>
      <c r="T47" s="30">
        <f t="shared" si="10"/>
        <v>0</v>
      </c>
      <c r="U47" s="30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30">
        <f aca="true" t="shared" si="11" ref="L48:U48">L36</f>
        <v>0</v>
      </c>
      <c r="M48" s="30">
        <f>M36</f>
        <v>0</v>
      </c>
      <c r="N48" s="30">
        <f t="shared" si="11"/>
        <v>0</v>
      </c>
      <c r="O48" s="30">
        <f t="shared" si="11"/>
        <v>0</v>
      </c>
      <c r="P48" s="30">
        <f t="shared" si="11"/>
        <v>0</v>
      </c>
      <c r="Q48" s="30">
        <f t="shared" si="11"/>
        <v>0</v>
      </c>
      <c r="R48" s="51">
        <f t="shared" si="11"/>
        <v>0</v>
      </c>
      <c r="S48" s="30">
        <f t="shared" si="11"/>
        <v>0</v>
      </c>
      <c r="T48" s="30">
        <f t="shared" si="11"/>
        <v>0</v>
      </c>
      <c r="U48" s="30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07"/>
      <c r="D49" s="107"/>
      <c r="E49" s="107"/>
      <c r="F49" s="107"/>
      <c r="G49" s="107"/>
      <c r="H49" s="107"/>
      <c r="I49" s="107"/>
      <c r="J49" s="107"/>
      <c r="K49" s="107"/>
      <c r="L49" s="30">
        <f aca="true" t="shared" si="12" ref="L49:U53">L18+L28+L37</f>
        <v>0</v>
      </c>
      <c r="M49" s="30">
        <f>M18+M28+M37</f>
        <v>19.438000000000002</v>
      </c>
      <c r="N49" s="30">
        <f t="shared" si="12"/>
        <v>9.381</v>
      </c>
      <c r="O49" s="30">
        <f t="shared" si="12"/>
        <v>0</v>
      </c>
      <c r="P49" s="30">
        <f t="shared" si="12"/>
        <v>10.056999999999999</v>
      </c>
      <c r="Q49" s="30">
        <f t="shared" si="12"/>
        <v>10.056999999999999</v>
      </c>
      <c r="R49" s="51">
        <f t="shared" si="12"/>
        <v>2.496</v>
      </c>
      <c r="S49" s="30">
        <f t="shared" si="12"/>
        <v>0</v>
      </c>
      <c r="T49" s="30">
        <f t="shared" si="12"/>
        <v>0</v>
      </c>
      <c r="U49" s="30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5.611000000000001</v>
      </c>
      <c r="E50" s="31">
        <f t="shared" si="13"/>
        <v>0.6369999999999999</v>
      </c>
      <c r="F50" s="31">
        <f t="shared" si="13"/>
        <v>1.822</v>
      </c>
      <c r="G50" s="31">
        <f t="shared" si="13"/>
        <v>3.152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3.81</v>
      </c>
      <c r="N50" s="31">
        <f t="shared" si="12"/>
        <v>0</v>
      </c>
      <c r="O50" s="31">
        <f t="shared" si="12"/>
        <v>3.4610000000000003</v>
      </c>
      <c r="P50" s="31">
        <f t="shared" si="12"/>
        <v>0.349</v>
      </c>
      <c r="Q50" s="31">
        <f t="shared" si="12"/>
        <v>0.214</v>
      </c>
      <c r="R50" s="52">
        <f t="shared" si="12"/>
        <v>0.027</v>
      </c>
      <c r="S50" s="31">
        <f t="shared" si="12"/>
        <v>0.135</v>
      </c>
      <c r="T50" s="31">
        <f t="shared" si="12"/>
        <v>0</v>
      </c>
      <c r="U50" s="31">
        <f t="shared" si="12"/>
        <v>0</v>
      </c>
      <c r="V50" s="30">
        <f>C50+D50+L50-M50</f>
        <v>1.8010000000000006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16.081000000000003</v>
      </c>
      <c r="E51" s="31">
        <f t="shared" si="13"/>
        <v>4.084</v>
      </c>
      <c r="F51" s="31">
        <f t="shared" si="13"/>
        <v>3.891</v>
      </c>
      <c r="G51" s="31">
        <f t="shared" si="13"/>
        <v>8.106</v>
      </c>
      <c r="H51" s="31">
        <f t="shared" si="13"/>
        <v>0.326</v>
      </c>
      <c r="I51" s="31">
        <f t="shared" si="13"/>
        <v>0.326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14.17</v>
      </c>
      <c r="N51" s="31">
        <f t="shared" si="12"/>
        <v>10.207999999999998</v>
      </c>
      <c r="O51" s="31">
        <f t="shared" si="12"/>
        <v>0</v>
      </c>
      <c r="P51" s="31">
        <f t="shared" si="12"/>
        <v>3.9619999999999997</v>
      </c>
      <c r="Q51" s="31">
        <f t="shared" si="12"/>
        <v>0</v>
      </c>
      <c r="R51" s="52">
        <f t="shared" si="12"/>
        <v>0</v>
      </c>
      <c r="S51" s="31">
        <f t="shared" si="12"/>
        <v>3.9619999999999997</v>
      </c>
      <c r="T51" s="31">
        <f t="shared" si="12"/>
        <v>2.083</v>
      </c>
      <c r="U51" s="31">
        <f t="shared" si="12"/>
        <v>0</v>
      </c>
      <c r="V51" s="30">
        <f>C51+D51+L51-M51</f>
        <v>36.973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52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 t="shared" si="13"/>
        <v>35.220000000000006</v>
      </c>
      <c r="E53" s="39">
        <f t="shared" si="13"/>
        <v>9.641</v>
      </c>
      <c r="F53" s="39">
        <f t="shared" si="13"/>
        <v>8.569</v>
      </c>
      <c r="G53" s="39">
        <f t="shared" si="13"/>
        <v>17.01</v>
      </c>
      <c r="H53" s="39">
        <f t="shared" si="13"/>
        <v>1.8599999999999999</v>
      </c>
      <c r="I53" s="39">
        <f t="shared" si="13"/>
        <v>1.8599999999999999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49.5</v>
      </c>
      <c r="N53" s="39">
        <f t="shared" si="12"/>
        <v>19.589</v>
      </c>
      <c r="O53" s="39">
        <f t="shared" si="12"/>
        <v>3.4610000000000003</v>
      </c>
      <c r="P53" s="39">
        <f>P22+P32+P41</f>
        <v>26.45</v>
      </c>
      <c r="Q53" s="39">
        <f t="shared" si="12"/>
        <v>22.349000000000004</v>
      </c>
      <c r="R53" s="53">
        <f t="shared" si="12"/>
        <v>13.422</v>
      </c>
      <c r="S53" s="39">
        <f t="shared" si="12"/>
        <v>4.101</v>
      </c>
      <c r="T53" s="39">
        <f t="shared" si="12"/>
        <v>2.083</v>
      </c>
      <c r="U53" s="39">
        <f t="shared" si="12"/>
        <v>0</v>
      </c>
      <c r="V53" s="39">
        <f>C53+D53+L53-M53</f>
        <v>57.92400000000001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83" t="s">
        <v>71</v>
      </c>
      <c r="B55" s="83"/>
      <c r="C55" s="167"/>
      <c r="D55" s="42"/>
      <c r="E55" s="44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8"/>
      <c r="S55" s="41"/>
      <c r="T55" s="41"/>
      <c r="U55" s="41"/>
      <c r="V55" s="41"/>
    </row>
    <row r="56" spans="1:3" ht="12.75" customHeight="1">
      <c r="A56" s="83"/>
      <c r="B56" s="83"/>
      <c r="C56" s="167"/>
    </row>
    <row r="57" spans="1:3" ht="12.75" customHeight="1">
      <c r="A57" s="83"/>
      <c r="B57" s="83"/>
      <c r="C57" s="167"/>
    </row>
    <row r="58" spans="1:3" ht="12.75" customHeight="1">
      <c r="A58" s="83"/>
      <c r="B58" s="83"/>
      <c r="C58" s="167"/>
    </row>
    <row r="59" spans="1:3" ht="12.75">
      <c r="A59" s="83"/>
      <c r="B59" s="83"/>
      <c r="C59" s="167"/>
    </row>
    <row r="60" spans="1:3" ht="12.75">
      <c r="A60" s="83"/>
      <c r="B60" s="83"/>
      <c r="C60" s="167"/>
    </row>
  </sheetData>
  <sheetProtection/>
  <mergeCells count="56">
    <mergeCell ref="A54:V54"/>
    <mergeCell ref="A33:A41"/>
    <mergeCell ref="C34:C37"/>
    <mergeCell ref="D34:G37"/>
    <mergeCell ref="H34:K37"/>
    <mergeCell ref="V34:V37"/>
    <mergeCell ref="A42:A52"/>
    <mergeCell ref="C43:C49"/>
    <mergeCell ref="D43:G49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N4:U4"/>
    <mergeCell ref="D8:D11"/>
    <mergeCell ref="E8:G8"/>
    <mergeCell ref="H8:K8"/>
    <mergeCell ref="E9:E11"/>
    <mergeCell ref="F9:F11"/>
    <mergeCell ref="G9:G11"/>
    <mergeCell ref="H9:H11"/>
    <mergeCell ref="I9:K9"/>
    <mergeCell ref="O5:O11"/>
    <mergeCell ref="P5:U5"/>
    <mergeCell ref="P6:P11"/>
    <mergeCell ref="Q6:T6"/>
    <mergeCell ref="U6:U11"/>
    <mergeCell ref="Q7:R8"/>
    <mergeCell ref="S7:T8"/>
    <mergeCell ref="Q9:Q11"/>
    <mergeCell ref="A55:C60"/>
    <mergeCell ref="A1:V1"/>
    <mergeCell ref="A2:V2"/>
    <mergeCell ref="J3:S3"/>
    <mergeCell ref="A4:A11"/>
    <mergeCell ref="B4:B11"/>
    <mergeCell ref="C4:C11"/>
    <mergeCell ref="D4:K7"/>
    <mergeCell ref="L4:L11"/>
    <mergeCell ref="M4:M11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view="pageBreakPreview" zoomScale="60" zoomScaleNormal="60" zoomScalePageLayoutView="0" workbookViewId="0" topLeftCell="A25">
      <selection activeCell="I14" sqref="I14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18.045</v>
      </c>
      <c r="F14" s="9">
        <f t="shared" si="0"/>
        <v>9.381</v>
      </c>
      <c r="G14" s="9">
        <f t="shared" si="0"/>
        <v>0</v>
      </c>
      <c r="H14" s="9">
        <f t="shared" si="0"/>
        <v>8.664</v>
      </c>
      <c r="I14" s="9">
        <f t="shared" si="0"/>
        <v>8.664</v>
      </c>
      <c r="J14" s="9">
        <f t="shared" si="0"/>
        <v>1.3290000000000002</v>
      </c>
      <c r="K14" s="9">
        <f t="shared" si="0"/>
        <v>0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50" t="s">
        <v>52</v>
      </c>
      <c r="E15" s="9">
        <f>F15+G15+H15+M15</f>
        <v>0</v>
      </c>
      <c r="F15" s="11"/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50" t="s">
        <v>53</v>
      </c>
      <c r="E16" s="9">
        <f>F16+G16+H16+M16</f>
        <v>0.719</v>
      </c>
      <c r="F16" s="11"/>
      <c r="G16" s="11"/>
      <c r="H16" s="9">
        <f>I16+K16</f>
        <v>0.719</v>
      </c>
      <c r="I16" s="11">
        <v>0.719</v>
      </c>
      <c r="J16" s="11">
        <v>0.229</v>
      </c>
      <c r="K16" s="11"/>
      <c r="L16" s="11"/>
      <c r="M16" s="11"/>
    </row>
    <row r="17" spans="1:13" s="7" customFormat="1" ht="27" customHeight="1">
      <c r="A17" s="150"/>
      <c r="B17" s="150"/>
      <c r="C17" s="50" t="s">
        <v>54</v>
      </c>
      <c r="D17" s="50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17.326</v>
      </c>
      <c r="F18" s="11">
        <v>9.381</v>
      </c>
      <c r="G18" s="11"/>
      <c r="H18" s="9">
        <f>I18+K18</f>
        <v>7.945</v>
      </c>
      <c r="I18" s="11">
        <v>7.945</v>
      </c>
      <c r="J18" s="11">
        <v>1.1</v>
      </c>
      <c r="K18" s="11"/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18.045</v>
      </c>
      <c r="F20" s="14">
        <f aca="true" t="shared" si="1" ref="F20:M20">F14+F19</f>
        <v>9.381</v>
      </c>
      <c r="G20" s="14">
        <f t="shared" si="1"/>
        <v>0</v>
      </c>
      <c r="H20" s="14">
        <f t="shared" si="1"/>
        <v>8.664</v>
      </c>
      <c r="I20" s="14">
        <f t="shared" si="1"/>
        <v>8.664</v>
      </c>
      <c r="J20" s="14">
        <f t="shared" si="1"/>
        <v>1.3290000000000002</v>
      </c>
      <c r="K20" s="14">
        <f t="shared" si="1"/>
        <v>0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0.617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0.617</v>
      </c>
      <c r="I21" s="16">
        <f t="shared" si="2"/>
        <v>0.617</v>
      </c>
      <c r="J21" s="16">
        <f t="shared" si="2"/>
        <v>0.579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50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50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50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50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0.617</v>
      </c>
      <c r="F26" s="11"/>
      <c r="G26" s="11"/>
      <c r="H26" s="9">
        <f t="shared" si="4"/>
        <v>0.617</v>
      </c>
      <c r="I26" s="11">
        <v>0.617</v>
      </c>
      <c r="J26" s="11">
        <v>0.579</v>
      </c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0.617</v>
      </c>
      <c r="F28" s="14">
        <f>F21+F27</f>
        <v>0</v>
      </c>
      <c r="G28" s="14">
        <f aca="true" t="shared" si="5" ref="G28:M28">G21+G27</f>
        <v>0</v>
      </c>
      <c r="H28" s="14">
        <f t="shared" si="5"/>
        <v>0.617</v>
      </c>
      <c r="I28" s="14">
        <f t="shared" si="5"/>
        <v>0.617</v>
      </c>
      <c r="J28" s="14">
        <f t="shared" si="5"/>
        <v>0.579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0.776</v>
      </c>
      <c r="F29" s="16">
        <f>F30</f>
        <v>0</v>
      </c>
      <c r="G29" s="16">
        <f aca="true" t="shared" si="6" ref="G29:M29">G30</f>
        <v>0</v>
      </c>
      <c r="H29" s="16">
        <f t="shared" si="6"/>
        <v>0.776</v>
      </c>
      <c r="I29" s="16">
        <f t="shared" si="6"/>
        <v>0.776</v>
      </c>
      <c r="J29" s="16">
        <f t="shared" si="6"/>
        <v>0.645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0.776</v>
      </c>
      <c r="F30" s="11"/>
      <c r="G30" s="11"/>
      <c r="H30" s="9">
        <f t="shared" si="4"/>
        <v>0.776</v>
      </c>
      <c r="I30" s="11">
        <v>0.776</v>
      </c>
      <c r="J30" s="11">
        <v>0.645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0.776</v>
      </c>
      <c r="F32" s="14">
        <f>F29+F31</f>
        <v>0</v>
      </c>
      <c r="G32" s="14">
        <f aca="true" t="shared" si="7" ref="G32:L32">G29+G31</f>
        <v>0</v>
      </c>
      <c r="H32" s="14">
        <f t="shared" si="7"/>
        <v>0.776</v>
      </c>
      <c r="I32" s="14">
        <f t="shared" si="7"/>
        <v>0.776</v>
      </c>
      <c r="J32" s="14">
        <f t="shared" si="7"/>
        <v>0.645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19.438000000000002</v>
      </c>
      <c r="F33" s="16">
        <f aca="true" t="shared" si="8" ref="F33:M33">F34+F35+F36+F37+F38</f>
        <v>9.381</v>
      </c>
      <c r="G33" s="16">
        <f t="shared" si="8"/>
        <v>0</v>
      </c>
      <c r="H33" s="16">
        <f t="shared" si="8"/>
        <v>10.057</v>
      </c>
      <c r="I33" s="16">
        <f t="shared" si="8"/>
        <v>10.057</v>
      </c>
      <c r="J33" s="16">
        <f t="shared" si="8"/>
        <v>2.553</v>
      </c>
      <c r="K33" s="16">
        <f t="shared" si="8"/>
        <v>0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50" t="s">
        <v>52</v>
      </c>
      <c r="E34" s="9">
        <f aca="true" t="shared" si="9" ref="E34:M36">E15+E22</f>
        <v>0</v>
      </c>
      <c r="F34" s="9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50" t="s">
        <v>53</v>
      </c>
      <c r="E35" s="9">
        <f t="shared" si="9"/>
        <v>0.719</v>
      </c>
      <c r="F35" s="9">
        <f t="shared" si="9"/>
        <v>0</v>
      </c>
      <c r="G35" s="9">
        <f t="shared" si="9"/>
        <v>0</v>
      </c>
      <c r="H35" s="9">
        <f t="shared" si="9"/>
        <v>0.719</v>
      </c>
      <c r="I35" s="9">
        <f t="shared" si="9"/>
        <v>0.719</v>
      </c>
      <c r="J35" s="9">
        <f t="shared" si="9"/>
        <v>0.229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50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50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18.719</v>
      </c>
      <c r="F38" s="9">
        <f t="shared" si="11"/>
        <v>9.381</v>
      </c>
      <c r="G38" s="9">
        <f t="shared" si="11"/>
        <v>0</v>
      </c>
      <c r="H38" s="9">
        <f t="shared" si="11"/>
        <v>9.338000000000001</v>
      </c>
      <c r="I38" s="9">
        <f t="shared" si="11"/>
        <v>9.338000000000001</v>
      </c>
      <c r="J38" s="9">
        <f t="shared" si="11"/>
        <v>2.324</v>
      </c>
      <c r="K38" s="9">
        <f t="shared" si="11"/>
        <v>0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19.438000000000002</v>
      </c>
      <c r="F40" s="14">
        <f aca="true" t="shared" si="12" ref="F40:M40">F33+F39</f>
        <v>9.381</v>
      </c>
      <c r="G40" s="14">
        <f t="shared" si="12"/>
        <v>0</v>
      </c>
      <c r="H40" s="14">
        <f t="shared" si="12"/>
        <v>10.057</v>
      </c>
      <c r="I40" s="14">
        <f t="shared" si="12"/>
        <v>10.057</v>
      </c>
      <c r="J40" s="14">
        <f t="shared" si="12"/>
        <v>2.553</v>
      </c>
      <c r="K40" s="14">
        <f t="shared" si="12"/>
        <v>0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showZeros="0" view="pageBreakPreview" zoomScale="55" zoomScaleNormal="55" zoomScaleSheetLayoutView="55" zoomScalePageLayoutView="0" workbookViewId="0" topLeftCell="A10">
      <selection activeCell="P53" sqref="P53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49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73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164" t="s">
        <v>20</v>
      </c>
      <c r="F9" s="164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168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165"/>
      <c r="F10" s="165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169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166"/>
      <c r="F11" s="166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170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5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26.942999999999998</v>
      </c>
      <c r="E13" s="29">
        <v>8.969</v>
      </c>
      <c r="F13" s="29">
        <v>4.927</v>
      </c>
      <c r="G13" s="29">
        <v>13.047</v>
      </c>
      <c r="H13" s="30">
        <f>I13+J13+K13</f>
        <v>2.941</v>
      </c>
      <c r="I13" s="29">
        <v>2.941</v>
      </c>
      <c r="J13" s="29"/>
      <c r="K13" s="29"/>
      <c r="L13" s="30">
        <f>L14+L15+L16+L17+L18+L19</f>
        <v>0</v>
      </c>
      <c r="M13" s="30">
        <f>M14+M15+M16+M17+M18+M19</f>
        <v>41.232</v>
      </c>
      <c r="N13" s="30">
        <f>N14+N15+N16+N17+N18+N19</f>
        <v>12.791</v>
      </c>
      <c r="O13" s="30">
        <f>O14+O15+O16+O17+O18+O19</f>
        <v>1.81</v>
      </c>
      <c r="P13" s="30">
        <f aca="true" t="shared" si="0" ref="P13:P21">Q13+S13</f>
        <v>26.631</v>
      </c>
      <c r="Q13" s="30">
        <f>Q14+Q15+Q16+Q17+Q18+Q19</f>
        <v>26.631</v>
      </c>
      <c r="R13" s="51">
        <f>R14+R15+R16+R17+R18+R19</f>
        <v>15.051</v>
      </c>
      <c r="S13" s="30">
        <f>S14+S15+S16+S17+S18+S19</f>
        <v>0</v>
      </c>
      <c r="T13" s="30">
        <f>T14+T15+T16+T17+T18+T19</f>
        <v>0</v>
      </c>
      <c r="U13" s="30">
        <f>U14+U15+U16+U17+U18+U19</f>
        <v>0</v>
      </c>
      <c r="V13" s="30">
        <f>C13+D13+L13-M13</f>
        <v>13.674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2.11</v>
      </c>
      <c r="N14" s="33"/>
      <c r="O14" s="33"/>
      <c r="P14" s="30">
        <f t="shared" si="0"/>
        <v>2.11</v>
      </c>
      <c r="Q14" s="33">
        <v>2.11</v>
      </c>
      <c r="R14" s="47">
        <v>0.166</v>
      </c>
      <c r="S14" s="33"/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47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13.411</v>
      </c>
      <c r="N16" s="33"/>
      <c r="O16" s="33"/>
      <c r="P16" s="30">
        <f t="shared" si="0"/>
        <v>13.411</v>
      </c>
      <c r="Q16" s="33">
        <v>13.411</v>
      </c>
      <c r="R16" s="47">
        <v>12.775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</v>
      </c>
      <c r="N17" s="33"/>
      <c r="O17" s="33"/>
      <c r="P17" s="30">
        <f t="shared" si="0"/>
        <v>0</v>
      </c>
      <c r="Q17" s="33"/>
      <c r="R17" s="47"/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23.714</v>
      </c>
      <c r="N18" s="33">
        <v>12.791</v>
      </c>
      <c r="O18" s="33"/>
      <c r="P18" s="30">
        <f t="shared" si="0"/>
        <v>10.923</v>
      </c>
      <c r="Q18" s="33">
        <v>10.923</v>
      </c>
      <c r="R18" s="47">
        <v>2.11</v>
      </c>
      <c r="S18" s="33"/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2.8520000000000003</v>
      </c>
      <c r="E19" s="32">
        <v>0.563</v>
      </c>
      <c r="F19" s="32">
        <v>1.042</v>
      </c>
      <c r="G19" s="32">
        <v>1.247</v>
      </c>
      <c r="H19" s="30">
        <f>I19+J19+K19</f>
        <v>0</v>
      </c>
      <c r="I19" s="32"/>
      <c r="J19" s="32"/>
      <c r="K19" s="32"/>
      <c r="L19" s="32"/>
      <c r="M19" s="30">
        <f t="shared" si="1"/>
        <v>1.997</v>
      </c>
      <c r="N19" s="33"/>
      <c r="O19" s="33">
        <v>1.81</v>
      </c>
      <c r="P19" s="30">
        <f t="shared" si="0"/>
        <v>0.187</v>
      </c>
      <c r="Q19" s="33">
        <v>0.187</v>
      </c>
      <c r="R19" s="47"/>
      <c r="S19" s="33"/>
      <c r="T19" s="33"/>
      <c r="U19" s="33"/>
      <c r="V19" s="30">
        <f>C19+D19+L19-M19</f>
        <v>0.8550000000000002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16.086</v>
      </c>
      <c r="E20" s="33">
        <v>2.103</v>
      </c>
      <c r="F20" s="33">
        <v>5.122</v>
      </c>
      <c r="G20" s="33">
        <v>8.861</v>
      </c>
      <c r="H20" s="30">
        <f>I20+J20+K20</f>
        <v>0.388</v>
      </c>
      <c r="I20" s="33">
        <v>0.388</v>
      </c>
      <c r="J20" s="33"/>
      <c r="K20" s="33"/>
      <c r="L20" s="33"/>
      <c r="M20" s="30">
        <f t="shared" si="1"/>
        <v>14.984000000000002</v>
      </c>
      <c r="N20" s="33">
        <v>9.489</v>
      </c>
      <c r="O20" s="33"/>
      <c r="P20" s="30">
        <f t="shared" si="0"/>
        <v>5.495</v>
      </c>
      <c r="Q20" s="33"/>
      <c r="R20" s="47"/>
      <c r="S20" s="33">
        <v>5.495</v>
      </c>
      <c r="T20" s="33">
        <v>4.035</v>
      </c>
      <c r="U20" s="33"/>
      <c r="V20" s="30">
        <f>C20+D20+L20-M20</f>
        <v>34.852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46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43.028999999999996</v>
      </c>
      <c r="E22" s="30">
        <f t="shared" si="2"/>
        <v>11.072</v>
      </c>
      <c r="F22" s="30">
        <f t="shared" si="2"/>
        <v>10.049</v>
      </c>
      <c r="G22" s="30">
        <f t="shared" si="2"/>
        <v>21.908</v>
      </c>
      <c r="H22" s="30">
        <f t="shared" si="2"/>
        <v>3.3289999999999997</v>
      </c>
      <c r="I22" s="30">
        <f t="shared" si="2"/>
        <v>3.3289999999999997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56.216</v>
      </c>
      <c r="N22" s="30">
        <f t="shared" si="2"/>
        <v>22.28</v>
      </c>
      <c r="O22" s="30">
        <f t="shared" si="2"/>
        <v>1.81</v>
      </c>
      <c r="P22" s="51">
        <f t="shared" si="2"/>
        <v>32.126</v>
      </c>
      <c r="Q22" s="51">
        <f t="shared" si="2"/>
        <v>26.631</v>
      </c>
      <c r="R22" s="51">
        <f t="shared" si="2"/>
        <v>15.051</v>
      </c>
      <c r="S22" s="51">
        <f t="shared" si="2"/>
        <v>5.495</v>
      </c>
      <c r="T22" s="30">
        <f t="shared" si="2"/>
        <v>4.035</v>
      </c>
      <c r="U22" s="30">
        <f t="shared" si="2"/>
        <v>0</v>
      </c>
      <c r="V22" s="30">
        <f>C22+D22+L22-M22</f>
        <v>48.52599999999999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0.758</v>
      </c>
      <c r="E23" s="29">
        <v>0.562</v>
      </c>
      <c r="F23" s="29">
        <v>0.096</v>
      </c>
      <c r="G23" s="29">
        <v>0.1</v>
      </c>
      <c r="H23" s="30">
        <f>I23+J23+K23</f>
        <v>0.254</v>
      </c>
      <c r="I23" s="29">
        <v>0.254</v>
      </c>
      <c r="J23" s="29"/>
      <c r="K23" s="29"/>
      <c r="L23" s="30">
        <f>L24+L25+L26+L27+L28+L29</f>
        <v>0</v>
      </c>
      <c r="M23" s="30">
        <f>M24+M25+M26+M27+M28+M29</f>
        <v>3.3680000000000003</v>
      </c>
      <c r="N23" s="30">
        <f>N24+N25+N26+N27+N28+N29</f>
        <v>0</v>
      </c>
      <c r="O23" s="30">
        <f>O24+O25+O26+O27+O28+O29</f>
        <v>1.693</v>
      </c>
      <c r="P23" s="51">
        <f aca="true" t="shared" si="3" ref="P23:P31">Q23+S23</f>
        <v>1.675</v>
      </c>
      <c r="Q23" s="51">
        <f>Q24+Q25+Q26+Q27+Q28+Q29</f>
        <v>1.675</v>
      </c>
      <c r="R23" s="51">
        <f>R24+R25+R26+R27+R28+R29</f>
        <v>1.633</v>
      </c>
      <c r="S23" s="51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5.197000000000001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47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0.791</v>
      </c>
      <c r="N25" s="33"/>
      <c r="O25" s="33"/>
      <c r="P25" s="30">
        <f t="shared" si="3"/>
        <v>0.791</v>
      </c>
      <c r="Q25" s="33">
        <v>0.791</v>
      </c>
      <c r="R25" s="47">
        <v>0.79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47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47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0.884</v>
      </c>
      <c r="N28" s="33"/>
      <c r="O28" s="33"/>
      <c r="P28" s="30">
        <f t="shared" si="3"/>
        <v>0.884</v>
      </c>
      <c r="Q28" s="33">
        <v>0.884</v>
      </c>
      <c r="R28" s="47">
        <v>0.843</v>
      </c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47"/>
      <c r="D29" s="46">
        <f>E29+F29+G29</f>
        <v>2.5250000000000004</v>
      </c>
      <c r="E29" s="56"/>
      <c r="F29" s="56">
        <v>0.78</v>
      </c>
      <c r="G29" s="56">
        <v>1.745</v>
      </c>
      <c r="H29" s="46">
        <f>I29+J29+K29</f>
        <v>0</v>
      </c>
      <c r="I29" s="56"/>
      <c r="J29" s="56"/>
      <c r="K29" s="56"/>
      <c r="L29" s="56"/>
      <c r="M29" s="46">
        <f t="shared" si="1"/>
        <v>1.693</v>
      </c>
      <c r="N29" s="47"/>
      <c r="O29" s="47">
        <v>1.693</v>
      </c>
      <c r="P29" s="46">
        <f t="shared" si="3"/>
        <v>0</v>
      </c>
      <c r="Q29" s="47"/>
      <c r="R29" s="47"/>
      <c r="S29" s="47"/>
      <c r="T29" s="47"/>
      <c r="U29" s="47"/>
      <c r="V29" s="30">
        <f>C29+D29+L29-M29</f>
        <v>0.8320000000000003</v>
      </c>
    </row>
    <row r="30" spans="1:22" s="3" customFormat="1" ht="21.75" customHeight="1">
      <c r="A30" s="100"/>
      <c r="B30" s="34" t="s">
        <v>26</v>
      </c>
      <c r="C30" s="47">
        <v>0.047</v>
      </c>
      <c r="D30" s="46">
        <f>E30+F30+G30</f>
        <v>4.669</v>
      </c>
      <c r="E30" s="47">
        <v>1.267</v>
      </c>
      <c r="F30" s="47">
        <v>0.692</v>
      </c>
      <c r="G30" s="47">
        <v>2.71</v>
      </c>
      <c r="H30" s="46">
        <f>I30+J30+K30</f>
        <v>0.18</v>
      </c>
      <c r="I30" s="47">
        <v>0.18</v>
      </c>
      <c r="J30" s="47"/>
      <c r="K30" s="47"/>
      <c r="L30" s="47"/>
      <c r="M30" s="46">
        <f t="shared" si="1"/>
        <v>3.3249999999999997</v>
      </c>
      <c r="N30" s="47">
        <v>2.711</v>
      </c>
      <c r="O30" s="47"/>
      <c r="P30" s="46">
        <f t="shared" si="3"/>
        <v>0.614</v>
      </c>
      <c r="Q30" s="47"/>
      <c r="R30" s="47"/>
      <c r="S30" s="47">
        <v>0.614</v>
      </c>
      <c r="T30" s="47">
        <v>0.285</v>
      </c>
      <c r="U30" s="47"/>
      <c r="V30" s="30">
        <f>C30+D30+L30-M30</f>
        <v>1.3909999999999996</v>
      </c>
    </row>
    <row r="31" spans="1:22" s="3" customFormat="1" ht="21.75" customHeight="1">
      <c r="A31" s="100"/>
      <c r="B31" s="35" t="s">
        <v>27</v>
      </c>
      <c r="C31" s="46"/>
      <c r="D31" s="46">
        <f>E31+F31+G31</f>
        <v>0</v>
      </c>
      <c r="E31" s="46"/>
      <c r="F31" s="46"/>
      <c r="G31" s="46"/>
      <c r="H31" s="46">
        <f>I31+J31+K31</f>
        <v>0</v>
      </c>
      <c r="I31" s="46"/>
      <c r="J31" s="46"/>
      <c r="K31" s="46"/>
      <c r="L31" s="46"/>
      <c r="M31" s="46">
        <f t="shared" si="1"/>
        <v>0</v>
      </c>
      <c r="N31" s="46"/>
      <c r="O31" s="46"/>
      <c r="P31" s="46">
        <f t="shared" si="3"/>
        <v>0</v>
      </c>
      <c r="Q31" s="46"/>
      <c r="R31" s="46"/>
      <c r="S31" s="46"/>
      <c r="T31" s="46"/>
      <c r="U31" s="46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46">
        <f>C23+C30+C31</f>
        <v>7.854</v>
      </c>
      <c r="D32" s="46">
        <f aca="true" t="shared" si="4" ref="D32:U32">D23+D30+D31</f>
        <v>5.427</v>
      </c>
      <c r="E32" s="46">
        <f t="shared" si="4"/>
        <v>1.829</v>
      </c>
      <c r="F32" s="46">
        <f t="shared" si="4"/>
        <v>0.7879999999999999</v>
      </c>
      <c r="G32" s="46">
        <f t="shared" si="4"/>
        <v>2.81</v>
      </c>
      <c r="H32" s="46">
        <f t="shared" si="4"/>
        <v>0.434</v>
      </c>
      <c r="I32" s="46">
        <f t="shared" si="4"/>
        <v>0.434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46">
        <f t="shared" si="4"/>
        <v>6.693</v>
      </c>
      <c r="N32" s="46">
        <f t="shared" si="4"/>
        <v>2.711</v>
      </c>
      <c r="O32" s="46">
        <f t="shared" si="4"/>
        <v>1.693</v>
      </c>
      <c r="P32" s="46">
        <f t="shared" si="4"/>
        <v>2.289</v>
      </c>
      <c r="Q32" s="46">
        <f t="shared" si="4"/>
        <v>1.675</v>
      </c>
      <c r="R32" s="46">
        <f t="shared" si="4"/>
        <v>1.633</v>
      </c>
      <c r="S32" s="46">
        <f t="shared" si="4"/>
        <v>0.614</v>
      </c>
      <c r="T32" s="46">
        <f t="shared" si="4"/>
        <v>0.285</v>
      </c>
      <c r="U32" s="46">
        <f t="shared" si="4"/>
        <v>0</v>
      </c>
      <c r="V32" s="30">
        <f>C32+D32+L32-M32</f>
        <v>6.587999999999999</v>
      </c>
    </row>
    <row r="33" spans="1:22" s="3" customFormat="1" ht="21.75" customHeight="1">
      <c r="A33" s="100" t="s">
        <v>42</v>
      </c>
      <c r="B33" s="28" t="s">
        <v>7</v>
      </c>
      <c r="C33" s="46">
        <v>1.372</v>
      </c>
      <c r="D33" s="46">
        <f>E33+F33+G33</f>
        <v>0.932</v>
      </c>
      <c r="E33" s="46">
        <v>0.932</v>
      </c>
      <c r="F33" s="46"/>
      <c r="G33" s="46"/>
      <c r="H33" s="46">
        <f>I33+J33+K33</f>
        <v>0</v>
      </c>
      <c r="I33" s="46"/>
      <c r="J33" s="46"/>
      <c r="K33" s="46"/>
      <c r="L33" s="46">
        <f>L34+L35+L36+L37+L38</f>
        <v>0</v>
      </c>
      <c r="M33" s="46">
        <f>M34+M35+M36+M37+M38</f>
        <v>1.8609999999999998</v>
      </c>
      <c r="N33" s="46">
        <f>N34+N35+N36+N37+N38</f>
        <v>0</v>
      </c>
      <c r="O33" s="46">
        <f>O34+O35+O36+O37+O38</f>
        <v>0</v>
      </c>
      <c r="P33" s="46">
        <f aca="true" t="shared" si="5" ref="P33:P40">Q33+S33</f>
        <v>1.8609999999999998</v>
      </c>
      <c r="Q33" s="46">
        <f>Q34+Q35+Q36+Q37+Q38</f>
        <v>1.7219999999999998</v>
      </c>
      <c r="R33" s="46">
        <f>R34+R35+R36+R37+R38</f>
        <v>1.42</v>
      </c>
      <c r="S33" s="46">
        <f>S34+S35+S36+S37+S38</f>
        <v>0.139</v>
      </c>
      <c r="T33" s="46">
        <f>T34+T35+T36+T37+T38</f>
        <v>0</v>
      </c>
      <c r="U33" s="46">
        <f>U34+U35+U36+U37+U38</f>
        <v>0</v>
      </c>
      <c r="V33" s="30">
        <f>C33+D33+L33-M33</f>
        <v>0.4430000000000005</v>
      </c>
    </row>
    <row r="34" spans="1:22" s="3" customFormat="1" ht="21.75" customHeight="1">
      <c r="A34" s="100"/>
      <c r="B34" s="26" t="s">
        <v>41</v>
      </c>
      <c r="C34" s="172" t="s">
        <v>8</v>
      </c>
      <c r="D34" s="172" t="s">
        <v>8</v>
      </c>
      <c r="E34" s="172"/>
      <c r="F34" s="172"/>
      <c r="G34" s="172"/>
      <c r="H34" s="172" t="s">
        <v>8</v>
      </c>
      <c r="I34" s="172"/>
      <c r="J34" s="172"/>
      <c r="K34" s="172"/>
      <c r="L34" s="56"/>
      <c r="M34" s="46">
        <f t="shared" si="1"/>
        <v>0.739</v>
      </c>
      <c r="N34" s="47"/>
      <c r="O34" s="47"/>
      <c r="P34" s="46">
        <f t="shared" si="5"/>
        <v>0.739</v>
      </c>
      <c r="Q34" s="47">
        <v>0.735</v>
      </c>
      <c r="R34" s="47">
        <v>0.619</v>
      </c>
      <c r="S34" s="47">
        <v>0.004</v>
      </c>
      <c r="T34" s="47"/>
      <c r="U34" s="47"/>
      <c r="V34" s="101" t="s">
        <v>8</v>
      </c>
    </row>
    <row r="35" spans="1:22" s="3" customFormat="1" ht="21.75" customHeight="1">
      <c r="A35" s="100"/>
      <c r="B35" s="26" t="s">
        <v>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56"/>
      <c r="M35" s="46">
        <f t="shared" si="1"/>
        <v>0</v>
      </c>
      <c r="N35" s="47"/>
      <c r="O35" s="47"/>
      <c r="P35" s="46">
        <f t="shared" si="5"/>
        <v>0</v>
      </c>
      <c r="Q35" s="47"/>
      <c r="R35" s="47"/>
      <c r="S35" s="47"/>
      <c r="T35" s="47"/>
      <c r="U35" s="47"/>
      <c r="V35" s="101"/>
    </row>
    <row r="36" spans="1:22" s="3" customFormat="1" ht="21.75" customHeight="1">
      <c r="A36" s="100"/>
      <c r="B36" s="26" t="s">
        <v>43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56"/>
      <c r="M36" s="46">
        <f t="shared" si="1"/>
        <v>0</v>
      </c>
      <c r="N36" s="47"/>
      <c r="O36" s="47"/>
      <c r="P36" s="46">
        <f t="shared" si="5"/>
        <v>0</v>
      </c>
      <c r="Q36" s="47"/>
      <c r="R36" s="47"/>
      <c r="S36" s="47"/>
      <c r="T36" s="47"/>
      <c r="U36" s="47"/>
      <c r="V36" s="101"/>
    </row>
    <row r="37" spans="1:22" s="3" customFormat="1" ht="21.75" customHeight="1">
      <c r="A37" s="100"/>
      <c r="B37" s="26" t="s">
        <v>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56"/>
      <c r="M37" s="46">
        <f t="shared" si="1"/>
        <v>0.96</v>
      </c>
      <c r="N37" s="47"/>
      <c r="O37" s="47"/>
      <c r="P37" s="46">
        <f t="shared" si="5"/>
        <v>0.96</v>
      </c>
      <c r="Q37" s="47">
        <v>0.96</v>
      </c>
      <c r="R37" s="47">
        <v>0.774</v>
      </c>
      <c r="S37" s="47"/>
      <c r="T37" s="47"/>
      <c r="U37" s="47"/>
      <c r="V37" s="101"/>
    </row>
    <row r="38" spans="1:22" s="3" customFormat="1" ht="21.75" customHeight="1">
      <c r="A38" s="100"/>
      <c r="B38" s="26" t="s">
        <v>11</v>
      </c>
      <c r="C38" s="56"/>
      <c r="D38" s="46">
        <f>E38+F38+G38</f>
        <v>0.23399999999999999</v>
      </c>
      <c r="E38" s="56">
        <v>0.074</v>
      </c>
      <c r="F38" s="56"/>
      <c r="G38" s="56">
        <v>0.16</v>
      </c>
      <c r="H38" s="46">
        <f>I38+J38+K38</f>
        <v>0</v>
      </c>
      <c r="I38" s="56"/>
      <c r="J38" s="56"/>
      <c r="K38" s="56"/>
      <c r="L38" s="56"/>
      <c r="M38" s="46">
        <f t="shared" si="1"/>
        <v>0.162</v>
      </c>
      <c r="N38" s="47"/>
      <c r="O38" s="47"/>
      <c r="P38" s="46">
        <f t="shared" si="5"/>
        <v>0.162</v>
      </c>
      <c r="Q38" s="47">
        <v>0.027</v>
      </c>
      <c r="R38" s="47">
        <v>0.027</v>
      </c>
      <c r="S38" s="47">
        <v>0.135</v>
      </c>
      <c r="T38" s="47"/>
      <c r="U38" s="47"/>
      <c r="V38" s="30">
        <f>C38+D38+L38-M38</f>
        <v>0.07199999999999998</v>
      </c>
    </row>
    <row r="39" spans="1:22" s="3" customFormat="1" ht="21.75" customHeight="1">
      <c r="A39" s="100"/>
      <c r="B39" s="34" t="s">
        <v>26</v>
      </c>
      <c r="C39" s="47">
        <v>1.265</v>
      </c>
      <c r="D39" s="46">
        <f>E39+F39+G39</f>
        <v>2.033</v>
      </c>
      <c r="E39" s="47">
        <v>1.136</v>
      </c>
      <c r="F39" s="47">
        <v>0.148</v>
      </c>
      <c r="G39" s="47">
        <v>0.749</v>
      </c>
      <c r="H39" s="46">
        <f>I39+J39+K39</f>
        <v>0.077</v>
      </c>
      <c r="I39" s="47">
        <v>0.077</v>
      </c>
      <c r="J39" s="47"/>
      <c r="K39" s="47"/>
      <c r="L39" s="47"/>
      <c r="M39" s="46">
        <f t="shared" si="1"/>
        <v>1.2429999999999999</v>
      </c>
      <c r="N39" s="47">
        <v>0.543</v>
      </c>
      <c r="O39" s="47"/>
      <c r="P39" s="46">
        <f t="shared" si="5"/>
        <v>0.7</v>
      </c>
      <c r="Q39" s="47"/>
      <c r="R39" s="47"/>
      <c r="S39" s="47">
        <v>0.7</v>
      </c>
      <c r="T39" s="47">
        <v>0.112</v>
      </c>
      <c r="U39" s="47"/>
      <c r="V39" s="30">
        <f>C39+D39+L39-M39</f>
        <v>2.055</v>
      </c>
    </row>
    <row r="40" spans="1:22" s="3" customFormat="1" ht="21.75" customHeight="1">
      <c r="A40" s="100"/>
      <c r="B40" s="35" t="s">
        <v>27</v>
      </c>
      <c r="C40" s="46"/>
      <c r="D40" s="46">
        <f>E40+F40+G40</f>
        <v>0</v>
      </c>
      <c r="E40" s="46"/>
      <c r="F40" s="46"/>
      <c r="G40" s="46"/>
      <c r="H40" s="46">
        <f>I40+J40+K40</f>
        <v>0</v>
      </c>
      <c r="I40" s="46"/>
      <c r="J40" s="46"/>
      <c r="K40" s="46"/>
      <c r="L40" s="46"/>
      <c r="M40" s="46">
        <f t="shared" si="1"/>
        <v>0</v>
      </c>
      <c r="N40" s="46"/>
      <c r="O40" s="46"/>
      <c r="P40" s="46">
        <f t="shared" si="5"/>
        <v>0</v>
      </c>
      <c r="Q40" s="46"/>
      <c r="R40" s="46"/>
      <c r="S40" s="46"/>
      <c r="T40" s="46"/>
      <c r="U40" s="46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46">
        <f>C33+C39+C40</f>
        <v>2.637</v>
      </c>
      <c r="D41" s="46">
        <f aca="true" t="shared" si="6" ref="D41:U41">D33+D39+D40</f>
        <v>2.965</v>
      </c>
      <c r="E41" s="46">
        <f t="shared" si="6"/>
        <v>2.068</v>
      </c>
      <c r="F41" s="46">
        <f t="shared" si="6"/>
        <v>0.148</v>
      </c>
      <c r="G41" s="46">
        <f t="shared" si="6"/>
        <v>0.749</v>
      </c>
      <c r="H41" s="46">
        <f t="shared" si="6"/>
        <v>0.077</v>
      </c>
      <c r="I41" s="46">
        <f t="shared" si="6"/>
        <v>0.077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3.1039999999999996</v>
      </c>
      <c r="N41" s="46">
        <f t="shared" si="6"/>
        <v>0.543</v>
      </c>
      <c r="O41" s="46">
        <f t="shared" si="6"/>
        <v>0</v>
      </c>
      <c r="P41" s="46">
        <f t="shared" si="6"/>
        <v>2.561</v>
      </c>
      <c r="Q41" s="46">
        <f t="shared" si="6"/>
        <v>1.7219999999999998</v>
      </c>
      <c r="R41" s="46">
        <f t="shared" si="6"/>
        <v>1.42</v>
      </c>
      <c r="S41" s="46">
        <f t="shared" si="6"/>
        <v>0.839</v>
      </c>
      <c r="T41" s="46">
        <f t="shared" si="6"/>
        <v>0.112</v>
      </c>
      <c r="U41" s="46">
        <f t="shared" si="6"/>
        <v>0</v>
      </c>
      <c r="V41" s="36">
        <f>C41+D41+L41-M41</f>
        <v>2.4980000000000007</v>
      </c>
    </row>
    <row r="42" spans="1:22" s="3" customFormat="1" ht="21.75" customHeight="1">
      <c r="A42" s="111" t="s">
        <v>17</v>
      </c>
      <c r="B42" s="28" t="s">
        <v>7</v>
      </c>
      <c r="C42" s="46">
        <f aca="true" t="shared" si="7" ref="C42:U44">C13+C23+C33</f>
        <v>37.142</v>
      </c>
      <c r="D42" s="46">
        <f t="shared" si="7"/>
        <v>28.632999999999996</v>
      </c>
      <c r="E42" s="46">
        <f t="shared" si="7"/>
        <v>10.463</v>
      </c>
      <c r="F42" s="46">
        <f t="shared" si="7"/>
        <v>5.023</v>
      </c>
      <c r="G42" s="46">
        <f t="shared" si="7"/>
        <v>13.147</v>
      </c>
      <c r="H42" s="46">
        <f t="shared" si="7"/>
        <v>3.195</v>
      </c>
      <c r="I42" s="46">
        <f t="shared" si="7"/>
        <v>3.195</v>
      </c>
      <c r="J42" s="46">
        <f t="shared" si="7"/>
        <v>0</v>
      </c>
      <c r="K42" s="46">
        <f t="shared" si="7"/>
        <v>0</v>
      </c>
      <c r="L42" s="46">
        <f t="shared" si="7"/>
        <v>0</v>
      </c>
      <c r="M42" s="46">
        <f t="shared" si="7"/>
        <v>46.461</v>
      </c>
      <c r="N42" s="46">
        <f t="shared" si="7"/>
        <v>12.791</v>
      </c>
      <c r="O42" s="46">
        <f t="shared" si="7"/>
        <v>3.503</v>
      </c>
      <c r="P42" s="46">
        <f t="shared" si="7"/>
        <v>30.167</v>
      </c>
      <c r="Q42" s="46">
        <f t="shared" si="7"/>
        <v>30.028000000000002</v>
      </c>
      <c r="R42" s="46">
        <f t="shared" si="7"/>
        <v>18.104</v>
      </c>
      <c r="S42" s="46">
        <f t="shared" si="7"/>
        <v>0.139</v>
      </c>
      <c r="T42" s="46">
        <f t="shared" si="7"/>
        <v>0</v>
      </c>
      <c r="U42" s="46">
        <f t="shared" si="7"/>
        <v>0</v>
      </c>
      <c r="V42" s="30">
        <f>C42+D42+L42-M42</f>
        <v>19.314000000000007</v>
      </c>
    </row>
    <row r="43" spans="1:22" s="3" customFormat="1" ht="21.75" customHeight="1">
      <c r="A43" s="111"/>
      <c r="B43" s="26" t="s">
        <v>41</v>
      </c>
      <c r="C43" s="171" t="s">
        <v>8</v>
      </c>
      <c r="D43" s="171" t="s">
        <v>8</v>
      </c>
      <c r="E43" s="171"/>
      <c r="F43" s="171"/>
      <c r="G43" s="171"/>
      <c r="H43" s="171" t="s">
        <v>8</v>
      </c>
      <c r="I43" s="171"/>
      <c r="J43" s="171"/>
      <c r="K43" s="171"/>
      <c r="L43" s="46">
        <f t="shared" si="7"/>
        <v>0</v>
      </c>
      <c r="M43" s="46">
        <f>M14+M24+M34</f>
        <v>2.8489999999999998</v>
      </c>
      <c r="N43" s="46">
        <f t="shared" si="7"/>
        <v>0</v>
      </c>
      <c r="O43" s="46">
        <f t="shared" si="7"/>
        <v>0</v>
      </c>
      <c r="P43" s="46">
        <f t="shared" si="7"/>
        <v>2.8489999999999998</v>
      </c>
      <c r="Q43" s="46">
        <f t="shared" si="7"/>
        <v>2.8449999999999998</v>
      </c>
      <c r="R43" s="46">
        <f t="shared" si="7"/>
        <v>0.785</v>
      </c>
      <c r="S43" s="46">
        <f t="shared" si="7"/>
        <v>0.004</v>
      </c>
      <c r="T43" s="46">
        <f t="shared" si="7"/>
        <v>0</v>
      </c>
      <c r="U43" s="46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46">
        <f t="shared" si="7"/>
        <v>0</v>
      </c>
      <c r="M44" s="46">
        <f>M15+M25+M35</f>
        <v>0.791</v>
      </c>
      <c r="N44" s="46">
        <f t="shared" si="7"/>
        <v>0</v>
      </c>
      <c r="O44" s="46">
        <f t="shared" si="7"/>
        <v>0</v>
      </c>
      <c r="P44" s="46">
        <f t="shared" si="7"/>
        <v>0.791</v>
      </c>
      <c r="Q44" s="46">
        <f t="shared" si="7"/>
        <v>0.791</v>
      </c>
      <c r="R44" s="46">
        <f t="shared" si="7"/>
        <v>0.79</v>
      </c>
      <c r="S44" s="46">
        <f t="shared" si="7"/>
        <v>0</v>
      </c>
      <c r="T44" s="46">
        <f t="shared" si="7"/>
        <v>0</v>
      </c>
      <c r="U44" s="46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46">
        <f aca="true" t="shared" si="8" ref="L45:U45">L26</f>
        <v>0</v>
      </c>
      <c r="M45" s="46">
        <f>M26</f>
        <v>0</v>
      </c>
      <c r="N45" s="46">
        <f t="shared" si="8"/>
        <v>0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0</v>
      </c>
      <c r="S45" s="46">
        <f t="shared" si="8"/>
        <v>0</v>
      </c>
      <c r="T45" s="46">
        <f t="shared" si="8"/>
        <v>0</v>
      </c>
      <c r="U45" s="46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46">
        <f aca="true" t="shared" si="9" ref="L46:U46">L16+L27</f>
        <v>0</v>
      </c>
      <c r="M46" s="46">
        <f>M16+M27</f>
        <v>13.411</v>
      </c>
      <c r="N46" s="46">
        <f t="shared" si="9"/>
        <v>0</v>
      </c>
      <c r="O46" s="46">
        <f t="shared" si="9"/>
        <v>0</v>
      </c>
      <c r="P46" s="46">
        <f t="shared" si="9"/>
        <v>13.411</v>
      </c>
      <c r="Q46" s="46">
        <f t="shared" si="9"/>
        <v>13.411</v>
      </c>
      <c r="R46" s="46">
        <f t="shared" si="9"/>
        <v>12.775</v>
      </c>
      <c r="S46" s="46">
        <f t="shared" si="9"/>
        <v>0</v>
      </c>
      <c r="T46" s="46">
        <f t="shared" si="9"/>
        <v>0</v>
      </c>
      <c r="U46" s="46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46">
        <f aca="true" t="shared" si="10" ref="L47:U47">L17</f>
        <v>0</v>
      </c>
      <c r="M47" s="46">
        <f>M17</f>
        <v>0</v>
      </c>
      <c r="N47" s="46">
        <f t="shared" si="10"/>
        <v>0</v>
      </c>
      <c r="O47" s="46">
        <f t="shared" si="10"/>
        <v>0</v>
      </c>
      <c r="P47" s="46">
        <f t="shared" si="10"/>
        <v>0</v>
      </c>
      <c r="Q47" s="46">
        <f t="shared" si="10"/>
        <v>0</v>
      </c>
      <c r="R47" s="46">
        <f t="shared" si="10"/>
        <v>0</v>
      </c>
      <c r="S47" s="46">
        <f t="shared" si="10"/>
        <v>0</v>
      </c>
      <c r="T47" s="46">
        <f t="shared" si="10"/>
        <v>0</v>
      </c>
      <c r="U47" s="46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46">
        <f aca="true" t="shared" si="11" ref="L48:U48">L36</f>
        <v>0</v>
      </c>
      <c r="M48" s="46">
        <f>M36</f>
        <v>0</v>
      </c>
      <c r="N48" s="46">
        <f t="shared" si="11"/>
        <v>0</v>
      </c>
      <c r="O48" s="46">
        <f t="shared" si="11"/>
        <v>0</v>
      </c>
      <c r="P48" s="46">
        <f t="shared" si="11"/>
        <v>0</v>
      </c>
      <c r="Q48" s="46">
        <f t="shared" si="11"/>
        <v>0</v>
      </c>
      <c r="R48" s="46">
        <f t="shared" si="11"/>
        <v>0</v>
      </c>
      <c r="S48" s="46">
        <f t="shared" si="11"/>
        <v>0</v>
      </c>
      <c r="T48" s="46">
        <f t="shared" si="11"/>
        <v>0</v>
      </c>
      <c r="U48" s="46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46">
        <f aca="true" t="shared" si="12" ref="L49:U53">L18+L28+L37</f>
        <v>0</v>
      </c>
      <c r="M49" s="46">
        <f>M18+M28+M37</f>
        <v>25.558</v>
      </c>
      <c r="N49" s="46">
        <f t="shared" si="12"/>
        <v>12.791</v>
      </c>
      <c r="O49" s="46">
        <f t="shared" si="12"/>
        <v>0</v>
      </c>
      <c r="P49" s="46">
        <f t="shared" si="12"/>
        <v>12.767</v>
      </c>
      <c r="Q49" s="46">
        <f t="shared" si="12"/>
        <v>12.767</v>
      </c>
      <c r="R49" s="46">
        <f t="shared" si="12"/>
        <v>3.727</v>
      </c>
      <c r="S49" s="46">
        <f t="shared" si="12"/>
        <v>0</v>
      </c>
      <c r="T49" s="46">
        <f t="shared" si="12"/>
        <v>0</v>
      </c>
      <c r="U49" s="46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5.611000000000001</v>
      </c>
      <c r="E50" s="31">
        <f t="shared" si="13"/>
        <v>0.6369999999999999</v>
      </c>
      <c r="F50" s="31">
        <f t="shared" si="13"/>
        <v>1.822</v>
      </c>
      <c r="G50" s="31">
        <f t="shared" si="13"/>
        <v>3.152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3.8520000000000003</v>
      </c>
      <c r="N50" s="31">
        <f t="shared" si="12"/>
        <v>0</v>
      </c>
      <c r="O50" s="31">
        <f t="shared" si="12"/>
        <v>3.503</v>
      </c>
      <c r="P50" s="31">
        <f t="shared" si="12"/>
        <v>0.349</v>
      </c>
      <c r="Q50" s="31">
        <f t="shared" si="12"/>
        <v>0.214</v>
      </c>
      <c r="R50" s="54">
        <f t="shared" si="12"/>
        <v>0.027</v>
      </c>
      <c r="S50" s="31">
        <f t="shared" si="12"/>
        <v>0.135</v>
      </c>
      <c r="T50" s="31">
        <f t="shared" si="12"/>
        <v>0</v>
      </c>
      <c r="U50" s="31">
        <f t="shared" si="12"/>
        <v>0</v>
      </c>
      <c r="V50" s="30">
        <f>C50+D50+L50-M50</f>
        <v>1.7590000000000003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22.788</v>
      </c>
      <c r="E51" s="31">
        <f t="shared" si="13"/>
        <v>4.506</v>
      </c>
      <c r="F51" s="31">
        <f t="shared" si="13"/>
        <v>5.962</v>
      </c>
      <c r="G51" s="31">
        <f t="shared" si="13"/>
        <v>12.320000000000002</v>
      </c>
      <c r="H51" s="31">
        <f t="shared" si="13"/>
        <v>0.645</v>
      </c>
      <c r="I51" s="31">
        <f t="shared" si="13"/>
        <v>0.645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19.552</v>
      </c>
      <c r="N51" s="31">
        <f t="shared" si="12"/>
        <v>12.743</v>
      </c>
      <c r="O51" s="31">
        <f t="shared" si="12"/>
        <v>0</v>
      </c>
      <c r="P51" s="31">
        <f t="shared" si="12"/>
        <v>6.809</v>
      </c>
      <c r="Q51" s="31">
        <f t="shared" si="12"/>
        <v>0</v>
      </c>
      <c r="R51" s="54">
        <f t="shared" si="12"/>
        <v>0</v>
      </c>
      <c r="S51" s="31">
        <f t="shared" si="12"/>
        <v>6.809</v>
      </c>
      <c r="T51" s="31">
        <f t="shared" si="12"/>
        <v>4.432</v>
      </c>
      <c r="U51" s="31">
        <f t="shared" si="12"/>
        <v>0</v>
      </c>
      <c r="V51" s="30">
        <f>C51+D51+L51-M51</f>
        <v>38.297999999999995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54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 t="shared" si="13"/>
        <v>51.42099999999999</v>
      </c>
      <c r="E53" s="39">
        <f t="shared" si="13"/>
        <v>14.969</v>
      </c>
      <c r="F53" s="39">
        <f t="shared" si="13"/>
        <v>10.985</v>
      </c>
      <c r="G53" s="39">
        <f t="shared" si="13"/>
        <v>25.467</v>
      </c>
      <c r="H53" s="39">
        <f t="shared" si="13"/>
        <v>3.84</v>
      </c>
      <c r="I53" s="39">
        <f t="shared" si="13"/>
        <v>3.84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66.013</v>
      </c>
      <c r="N53" s="39">
        <f t="shared" si="12"/>
        <v>25.534</v>
      </c>
      <c r="O53" s="39">
        <f t="shared" si="12"/>
        <v>3.503</v>
      </c>
      <c r="P53" s="39">
        <f>P22+P32+P41</f>
        <v>36.976</v>
      </c>
      <c r="Q53" s="39">
        <f t="shared" si="12"/>
        <v>30.028000000000002</v>
      </c>
      <c r="R53" s="53">
        <f t="shared" si="12"/>
        <v>18.104</v>
      </c>
      <c r="S53" s="39">
        <f t="shared" si="12"/>
        <v>6.948</v>
      </c>
      <c r="T53" s="39">
        <f t="shared" si="12"/>
        <v>4.432</v>
      </c>
      <c r="U53" s="39">
        <f t="shared" si="12"/>
        <v>0</v>
      </c>
      <c r="V53" s="39">
        <f>C53+D53+L53-M53</f>
        <v>57.611999999999995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83" t="s">
        <v>71</v>
      </c>
      <c r="B55" s="83"/>
      <c r="C55" s="167"/>
      <c r="D55" s="42"/>
      <c r="E55" s="44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8"/>
      <c r="S55" s="41"/>
      <c r="T55" s="41"/>
      <c r="U55" s="41"/>
      <c r="V55" s="41"/>
    </row>
    <row r="56" spans="1:3" ht="12.75" customHeight="1">
      <c r="A56" s="83"/>
      <c r="B56" s="83"/>
      <c r="C56" s="167"/>
    </row>
    <row r="57" spans="1:3" ht="12.75" customHeight="1">
      <c r="A57" s="83"/>
      <c r="B57" s="83"/>
      <c r="C57" s="167"/>
    </row>
    <row r="58" spans="1:3" ht="12.75" customHeight="1">
      <c r="A58" s="83"/>
      <c r="B58" s="83"/>
      <c r="C58" s="167"/>
    </row>
    <row r="59" spans="1:3" ht="12.75">
      <c r="A59" s="83"/>
      <c r="B59" s="83"/>
      <c r="C59" s="167"/>
    </row>
    <row r="60" spans="1:3" ht="12.75">
      <c r="A60" s="83"/>
      <c r="B60" s="83"/>
      <c r="C60" s="167"/>
    </row>
  </sheetData>
  <sheetProtection/>
  <mergeCells count="56">
    <mergeCell ref="A54:V54"/>
    <mergeCell ref="A55:C60"/>
    <mergeCell ref="A33:A41"/>
    <mergeCell ref="C34:C37"/>
    <mergeCell ref="D34:G37"/>
    <mergeCell ref="H34:K37"/>
    <mergeCell ref="V34:V37"/>
    <mergeCell ref="A42:A52"/>
    <mergeCell ref="C43:C49"/>
    <mergeCell ref="D43:G49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D8:D11"/>
    <mergeCell ref="E8:G8"/>
    <mergeCell ref="H8:K8"/>
    <mergeCell ref="E9:E11"/>
    <mergeCell ref="F9:F11"/>
    <mergeCell ref="G9:G11"/>
    <mergeCell ref="H9:H11"/>
    <mergeCell ref="I9:K9"/>
    <mergeCell ref="O5:O11"/>
    <mergeCell ref="P5:U5"/>
    <mergeCell ref="P6:P11"/>
    <mergeCell ref="Q6:T6"/>
    <mergeCell ref="U6:U11"/>
    <mergeCell ref="Q7:R8"/>
    <mergeCell ref="S7:T8"/>
    <mergeCell ref="Q9:Q11"/>
    <mergeCell ref="A1:V1"/>
    <mergeCell ref="A2:V2"/>
    <mergeCell ref="J3:S3"/>
    <mergeCell ref="A4:A11"/>
    <mergeCell ref="B4:B11"/>
    <mergeCell ref="C4:C11"/>
    <mergeCell ref="D4:K7"/>
    <mergeCell ref="L4:L11"/>
    <mergeCell ref="M4:M11"/>
    <mergeCell ref="N4:U4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view="pageBreakPreview" zoomScale="60" zoomScaleNormal="60" zoomScalePageLayoutView="0" workbookViewId="0" topLeftCell="A1">
      <selection activeCell="K10" sqref="K10:K12"/>
    </sheetView>
  </sheetViews>
  <sheetFormatPr defaultColWidth="9.00390625" defaultRowHeight="12.75"/>
  <cols>
    <col min="1" max="2" width="11.00390625" style="0" customWidth="1"/>
    <col min="3" max="3" width="50.75390625" style="0" customWidth="1"/>
    <col min="4" max="4" width="20.375" style="0" customWidth="1"/>
    <col min="5" max="5" width="26.75390625" style="0" customWidth="1"/>
    <col min="6" max="6" width="24.75390625" style="0" customWidth="1"/>
    <col min="7" max="7" width="23.625" style="0" customWidth="1"/>
    <col min="8" max="8" width="19.125" style="0" customWidth="1"/>
    <col min="9" max="9" width="19.75390625" style="0" customWidth="1"/>
    <col min="10" max="10" width="19.875" style="0" customWidth="1"/>
    <col min="11" max="11" width="19.375" style="0" customWidth="1"/>
    <col min="12" max="12" width="21.375" style="0" customWidth="1"/>
    <col min="13" max="13" width="15.75390625" style="0" customWidth="1"/>
  </cols>
  <sheetData>
    <row r="1" spans="1:13" s="4" customFormat="1" ht="28.5" customHeight="1">
      <c r="A1" s="118" t="s">
        <v>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0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2" ht="31.5" customHeight="1" thickBot="1">
      <c r="A4" s="6"/>
      <c r="B4" s="6"/>
      <c r="C4" s="6"/>
      <c r="D4" s="6"/>
      <c r="E4" s="6"/>
      <c r="F4" s="6"/>
      <c r="G4" s="6"/>
      <c r="H4" s="6"/>
      <c r="I4" s="6"/>
      <c r="J4" s="119" t="s">
        <v>46</v>
      </c>
      <c r="K4" s="120"/>
      <c r="L4" s="121"/>
    </row>
    <row r="5" spans="1:13" s="7" customFormat="1" ht="26.25" customHeight="1" thickTop="1">
      <c r="A5" s="122" t="s">
        <v>4</v>
      </c>
      <c r="B5" s="124" t="s">
        <v>5</v>
      </c>
      <c r="C5" s="125"/>
      <c r="D5" s="126"/>
      <c r="E5" s="133" t="s">
        <v>47</v>
      </c>
      <c r="F5" s="135" t="s">
        <v>48</v>
      </c>
      <c r="G5" s="136"/>
      <c r="H5" s="136"/>
      <c r="I5" s="136"/>
      <c r="J5" s="136"/>
      <c r="K5" s="136"/>
      <c r="L5" s="136"/>
      <c r="M5" s="137"/>
    </row>
    <row r="6" spans="1:13" s="7" customFormat="1" ht="18" customHeight="1">
      <c r="A6" s="123"/>
      <c r="B6" s="127"/>
      <c r="C6" s="128"/>
      <c r="D6" s="129"/>
      <c r="E6" s="134"/>
      <c r="F6" s="134" t="s">
        <v>28</v>
      </c>
      <c r="G6" s="134" t="s">
        <v>16</v>
      </c>
      <c r="H6" s="138" t="s">
        <v>49</v>
      </c>
      <c r="I6" s="138"/>
      <c r="J6" s="138"/>
      <c r="K6" s="138"/>
      <c r="L6" s="139"/>
      <c r="M6" s="140" t="s">
        <v>30</v>
      </c>
    </row>
    <row r="7" spans="1:13" s="7" customFormat="1" ht="18" customHeight="1">
      <c r="A7" s="123"/>
      <c r="B7" s="127"/>
      <c r="C7" s="128"/>
      <c r="D7" s="129"/>
      <c r="E7" s="134"/>
      <c r="F7" s="134"/>
      <c r="G7" s="134"/>
      <c r="H7" s="138" t="s">
        <v>1</v>
      </c>
      <c r="I7" s="138" t="s">
        <v>6</v>
      </c>
      <c r="J7" s="138"/>
      <c r="K7" s="138"/>
      <c r="L7" s="139"/>
      <c r="M7" s="141"/>
    </row>
    <row r="8" spans="1:13" s="7" customFormat="1" ht="28.5" customHeight="1">
      <c r="A8" s="123"/>
      <c r="B8" s="127"/>
      <c r="C8" s="128"/>
      <c r="D8" s="129"/>
      <c r="E8" s="134"/>
      <c r="F8" s="134"/>
      <c r="G8" s="134"/>
      <c r="H8" s="138"/>
      <c r="I8" s="134" t="s">
        <v>24</v>
      </c>
      <c r="J8" s="134"/>
      <c r="K8" s="134" t="s">
        <v>25</v>
      </c>
      <c r="L8" s="145"/>
      <c r="M8" s="141"/>
    </row>
    <row r="9" spans="1:13" s="7" customFormat="1" ht="34.5" customHeight="1">
      <c r="A9" s="123"/>
      <c r="B9" s="127"/>
      <c r="C9" s="128"/>
      <c r="D9" s="129"/>
      <c r="E9" s="134"/>
      <c r="F9" s="134"/>
      <c r="G9" s="134"/>
      <c r="H9" s="138"/>
      <c r="I9" s="134"/>
      <c r="J9" s="134"/>
      <c r="K9" s="134"/>
      <c r="L9" s="145"/>
      <c r="M9" s="141"/>
    </row>
    <row r="10" spans="1:13" s="7" customFormat="1" ht="33" customHeight="1">
      <c r="A10" s="123"/>
      <c r="B10" s="127"/>
      <c r="C10" s="128"/>
      <c r="D10" s="129"/>
      <c r="E10" s="134"/>
      <c r="F10" s="134"/>
      <c r="G10" s="134"/>
      <c r="H10" s="138"/>
      <c r="I10" s="134" t="s">
        <v>1</v>
      </c>
      <c r="J10" s="146" t="s">
        <v>18</v>
      </c>
      <c r="K10" s="134" t="s">
        <v>1</v>
      </c>
      <c r="L10" s="147" t="s">
        <v>32</v>
      </c>
      <c r="M10" s="141"/>
    </row>
    <row r="11" spans="1:13" s="7" customFormat="1" ht="18.75" customHeight="1">
      <c r="A11" s="123"/>
      <c r="B11" s="127"/>
      <c r="C11" s="128"/>
      <c r="D11" s="129"/>
      <c r="E11" s="134"/>
      <c r="F11" s="134"/>
      <c r="G11" s="134"/>
      <c r="H11" s="138"/>
      <c r="I11" s="134"/>
      <c r="J11" s="146"/>
      <c r="K11" s="134"/>
      <c r="L11" s="147"/>
      <c r="M11" s="141"/>
    </row>
    <row r="12" spans="1:13" s="7" customFormat="1" ht="59.25" customHeight="1">
      <c r="A12" s="123"/>
      <c r="B12" s="130"/>
      <c r="C12" s="131"/>
      <c r="D12" s="132"/>
      <c r="E12" s="134"/>
      <c r="F12" s="134"/>
      <c r="G12" s="134"/>
      <c r="H12" s="138"/>
      <c r="I12" s="134"/>
      <c r="J12" s="146"/>
      <c r="K12" s="134"/>
      <c r="L12" s="147"/>
      <c r="M12" s="142"/>
    </row>
    <row r="13" spans="1:13" s="7" customFormat="1" ht="21.75" customHeight="1">
      <c r="A13" s="8">
        <v>1</v>
      </c>
      <c r="B13" s="134">
        <v>2</v>
      </c>
      <c r="C13" s="134"/>
      <c r="D13" s="134"/>
      <c r="E13" s="8">
        <v>13</v>
      </c>
      <c r="F13" s="8">
        <v>14</v>
      </c>
      <c r="G13" s="8">
        <v>15</v>
      </c>
      <c r="H13" s="8">
        <v>16</v>
      </c>
      <c r="I13" s="8">
        <v>17</v>
      </c>
      <c r="J13" s="8">
        <v>18</v>
      </c>
      <c r="K13" s="8">
        <v>19</v>
      </c>
      <c r="L13" s="8">
        <v>20</v>
      </c>
      <c r="M13" s="8">
        <v>21</v>
      </c>
    </row>
    <row r="14" spans="1:13" s="7" customFormat="1" ht="27" customHeight="1">
      <c r="A14" s="150" t="s">
        <v>15</v>
      </c>
      <c r="B14" s="152" t="s">
        <v>50</v>
      </c>
      <c r="C14" s="152"/>
      <c r="D14" s="152"/>
      <c r="E14" s="9">
        <f aca="true" t="shared" si="0" ref="E14:M14">E15+E16+E17+E18</f>
        <v>23.714</v>
      </c>
      <c r="F14" s="9">
        <f t="shared" si="0"/>
        <v>12.791</v>
      </c>
      <c r="G14" s="9">
        <f t="shared" si="0"/>
        <v>0</v>
      </c>
      <c r="H14" s="9">
        <f t="shared" si="0"/>
        <v>10.923</v>
      </c>
      <c r="I14" s="9">
        <f t="shared" si="0"/>
        <v>10.923</v>
      </c>
      <c r="J14" s="9">
        <f t="shared" si="0"/>
        <v>2.11</v>
      </c>
      <c r="K14" s="9">
        <f t="shared" si="0"/>
        <v>0</v>
      </c>
      <c r="L14" s="9">
        <f t="shared" si="0"/>
        <v>0</v>
      </c>
      <c r="M14" s="9">
        <f t="shared" si="0"/>
        <v>0</v>
      </c>
    </row>
    <row r="15" spans="1:13" s="7" customFormat="1" ht="29.25" customHeight="1">
      <c r="A15" s="150"/>
      <c r="B15" s="150" t="s">
        <v>6</v>
      </c>
      <c r="C15" s="153" t="s">
        <v>51</v>
      </c>
      <c r="D15" s="55" t="s">
        <v>52</v>
      </c>
      <c r="E15" s="9">
        <f>F15+G15+H15+M15</f>
        <v>1.5</v>
      </c>
      <c r="F15" s="11">
        <v>1.5</v>
      </c>
      <c r="G15" s="11"/>
      <c r="H15" s="9">
        <f>I15+K15</f>
        <v>0</v>
      </c>
      <c r="I15" s="11"/>
      <c r="J15" s="11"/>
      <c r="K15" s="11"/>
      <c r="L15" s="11"/>
      <c r="M15" s="11"/>
    </row>
    <row r="16" spans="1:13" s="7" customFormat="1" ht="26.25" customHeight="1">
      <c r="A16" s="150"/>
      <c r="B16" s="150"/>
      <c r="C16" s="153"/>
      <c r="D16" s="55" t="s">
        <v>53</v>
      </c>
      <c r="E16" s="9">
        <f>F16+G16+H16+M16</f>
        <v>2.629</v>
      </c>
      <c r="F16" s="11">
        <v>1.91</v>
      </c>
      <c r="G16" s="11"/>
      <c r="H16" s="9">
        <f>I16+K16</f>
        <v>0.719</v>
      </c>
      <c r="I16" s="11">
        <v>0.719</v>
      </c>
      <c r="J16" s="11">
        <v>0.229</v>
      </c>
      <c r="K16" s="11"/>
      <c r="L16" s="11"/>
      <c r="M16" s="11"/>
    </row>
    <row r="17" spans="1:13" s="7" customFormat="1" ht="27" customHeight="1">
      <c r="A17" s="150"/>
      <c r="B17" s="150"/>
      <c r="C17" s="55" t="s">
        <v>54</v>
      </c>
      <c r="D17" s="55" t="s">
        <v>55</v>
      </c>
      <c r="E17" s="9">
        <f>F17+G17+H17+M17</f>
        <v>0</v>
      </c>
      <c r="F17" s="11"/>
      <c r="G17" s="11"/>
      <c r="H17" s="9">
        <f>I17+K17</f>
        <v>0</v>
      </c>
      <c r="I17" s="11"/>
      <c r="J17" s="11"/>
      <c r="K17" s="11"/>
      <c r="L17" s="11"/>
      <c r="M17" s="11"/>
    </row>
    <row r="18" spans="1:13" s="7" customFormat="1" ht="29.25" customHeight="1">
      <c r="A18" s="150"/>
      <c r="B18" s="150"/>
      <c r="C18" s="153" t="s">
        <v>56</v>
      </c>
      <c r="D18" s="153"/>
      <c r="E18" s="9">
        <f>F18+G18+H18+M18</f>
        <v>19.585</v>
      </c>
      <c r="F18" s="11">
        <v>9.381</v>
      </c>
      <c r="G18" s="11"/>
      <c r="H18" s="9">
        <f>I18+K18</f>
        <v>10.204</v>
      </c>
      <c r="I18" s="11">
        <v>10.204</v>
      </c>
      <c r="J18" s="11">
        <v>1.881</v>
      </c>
      <c r="K18" s="11"/>
      <c r="L18" s="11"/>
      <c r="M18" s="11"/>
    </row>
    <row r="19" spans="1:13" s="7" customFormat="1" ht="21.75" customHeight="1" thickBot="1">
      <c r="A19" s="150"/>
      <c r="B19" s="154" t="s">
        <v>2</v>
      </c>
      <c r="C19" s="154"/>
      <c r="D19" s="154"/>
      <c r="E19" s="12">
        <f>F19+G19+H19+M19</f>
        <v>0</v>
      </c>
      <c r="F19" s="13"/>
      <c r="G19" s="13"/>
      <c r="H19" s="12">
        <f>I19+K19</f>
        <v>0</v>
      </c>
      <c r="I19" s="13"/>
      <c r="J19" s="13"/>
      <c r="K19" s="13"/>
      <c r="L19" s="13"/>
      <c r="M19" s="13"/>
    </row>
    <row r="20" spans="1:13" s="7" customFormat="1" ht="39" customHeight="1" thickBot="1">
      <c r="A20" s="151"/>
      <c r="B20" s="143" t="s">
        <v>57</v>
      </c>
      <c r="C20" s="144"/>
      <c r="D20" s="144"/>
      <c r="E20" s="14">
        <f>E14+E19</f>
        <v>23.714</v>
      </c>
      <c r="F20" s="14">
        <f aca="true" t="shared" si="1" ref="F20:M20">F14+F19</f>
        <v>12.791</v>
      </c>
      <c r="G20" s="14">
        <f t="shared" si="1"/>
        <v>0</v>
      </c>
      <c r="H20" s="14">
        <f t="shared" si="1"/>
        <v>10.923</v>
      </c>
      <c r="I20" s="14">
        <f t="shared" si="1"/>
        <v>10.923</v>
      </c>
      <c r="J20" s="14">
        <f t="shared" si="1"/>
        <v>2.11</v>
      </c>
      <c r="K20" s="14">
        <f t="shared" si="1"/>
        <v>0</v>
      </c>
      <c r="L20" s="14">
        <f t="shared" si="1"/>
        <v>0</v>
      </c>
      <c r="M20" s="15">
        <f t="shared" si="1"/>
        <v>0</v>
      </c>
    </row>
    <row r="21" spans="1:13" s="7" customFormat="1" ht="27.75" customHeight="1">
      <c r="A21" s="150" t="s">
        <v>14</v>
      </c>
      <c r="B21" s="156" t="s">
        <v>50</v>
      </c>
      <c r="C21" s="156"/>
      <c r="D21" s="156"/>
      <c r="E21" s="16">
        <f>F21+G21+H21</f>
        <v>0.884</v>
      </c>
      <c r="F21" s="16">
        <f>F22+F23+F24+F25+F26</f>
        <v>0</v>
      </c>
      <c r="G21" s="16">
        <f aca="true" t="shared" si="2" ref="G21:M21">G22+G23+G24+G25+G26</f>
        <v>0</v>
      </c>
      <c r="H21" s="16">
        <f t="shared" si="2"/>
        <v>0.884</v>
      </c>
      <c r="I21" s="16">
        <f t="shared" si="2"/>
        <v>0.884</v>
      </c>
      <c r="J21" s="16">
        <f t="shared" si="2"/>
        <v>0.843</v>
      </c>
      <c r="K21" s="16">
        <f t="shared" si="2"/>
        <v>0</v>
      </c>
      <c r="L21" s="16">
        <f t="shared" si="2"/>
        <v>0</v>
      </c>
      <c r="M21" s="16">
        <f t="shared" si="2"/>
        <v>0</v>
      </c>
    </row>
    <row r="22" spans="1:13" s="7" customFormat="1" ht="29.25" customHeight="1">
      <c r="A22" s="150"/>
      <c r="B22" s="150" t="s">
        <v>6</v>
      </c>
      <c r="C22" s="138" t="s">
        <v>51</v>
      </c>
      <c r="D22" s="55" t="s">
        <v>52</v>
      </c>
      <c r="E22" s="9">
        <f aca="true" t="shared" si="3" ref="E22:E27">F22+G22+H22+M22</f>
        <v>0</v>
      </c>
      <c r="F22" s="11"/>
      <c r="G22" s="11"/>
      <c r="H22" s="9">
        <f aca="true" t="shared" si="4" ref="H22:H31">I22+K22</f>
        <v>0</v>
      </c>
      <c r="I22" s="11"/>
      <c r="J22" s="11"/>
      <c r="K22" s="11"/>
      <c r="L22" s="11"/>
      <c r="M22" s="11"/>
    </row>
    <row r="23" spans="1:13" s="7" customFormat="1" ht="21.75" customHeight="1">
      <c r="A23" s="150"/>
      <c r="B23" s="150"/>
      <c r="C23" s="148"/>
      <c r="D23" s="55" t="s">
        <v>53</v>
      </c>
      <c r="E23" s="9">
        <f t="shared" si="3"/>
        <v>0</v>
      </c>
      <c r="F23" s="11"/>
      <c r="G23" s="11"/>
      <c r="H23" s="9">
        <f t="shared" si="4"/>
        <v>0</v>
      </c>
      <c r="I23" s="11"/>
      <c r="J23" s="11"/>
      <c r="K23" s="11"/>
      <c r="L23" s="11"/>
      <c r="M23" s="11"/>
    </row>
    <row r="24" spans="1:13" s="7" customFormat="1" ht="23.25" customHeight="1">
      <c r="A24" s="150"/>
      <c r="B24" s="150"/>
      <c r="C24" s="138" t="s">
        <v>58</v>
      </c>
      <c r="D24" s="55" t="s">
        <v>55</v>
      </c>
      <c r="E24" s="9">
        <f t="shared" si="3"/>
        <v>0</v>
      </c>
      <c r="F24" s="11"/>
      <c r="G24" s="11"/>
      <c r="H24" s="9">
        <f t="shared" si="4"/>
        <v>0</v>
      </c>
      <c r="I24" s="11"/>
      <c r="J24" s="11"/>
      <c r="K24" s="11"/>
      <c r="L24" s="11"/>
      <c r="M24" s="11"/>
    </row>
    <row r="25" spans="1:13" s="7" customFormat="1" ht="23.25" customHeight="1">
      <c r="A25" s="150"/>
      <c r="B25" s="150"/>
      <c r="C25" s="148"/>
      <c r="D25" s="55" t="s">
        <v>52</v>
      </c>
      <c r="E25" s="9">
        <f t="shared" si="3"/>
        <v>0</v>
      </c>
      <c r="F25" s="11"/>
      <c r="G25" s="11"/>
      <c r="H25" s="9"/>
      <c r="I25" s="11"/>
      <c r="J25" s="11"/>
      <c r="K25" s="11"/>
      <c r="L25" s="11"/>
      <c r="M25" s="11"/>
    </row>
    <row r="26" spans="1:13" s="7" customFormat="1" ht="29.25" customHeight="1">
      <c r="A26" s="150"/>
      <c r="B26" s="150"/>
      <c r="C26" s="138" t="s">
        <v>56</v>
      </c>
      <c r="D26" s="148"/>
      <c r="E26" s="9">
        <f t="shared" si="3"/>
        <v>0.884</v>
      </c>
      <c r="F26" s="11"/>
      <c r="G26" s="11"/>
      <c r="H26" s="9">
        <f t="shared" si="4"/>
        <v>0.884</v>
      </c>
      <c r="I26" s="11">
        <v>0.884</v>
      </c>
      <c r="J26" s="11">
        <v>0.843</v>
      </c>
      <c r="K26" s="11"/>
      <c r="L26" s="11"/>
      <c r="M26" s="11"/>
    </row>
    <row r="27" spans="1:13" s="7" customFormat="1" ht="30" customHeight="1" thickBot="1">
      <c r="A27" s="150"/>
      <c r="B27" s="149" t="s">
        <v>2</v>
      </c>
      <c r="C27" s="149"/>
      <c r="D27" s="149"/>
      <c r="E27" s="12">
        <f t="shared" si="3"/>
        <v>0</v>
      </c>
      <c r="F27" s="13"/>
      <c r="G27" s="13"/>
      <c r="H27" s="12">
        <f t="shared" si="4"/>
        <v>0</v>
      </c>
      <c r="I27" s="13"/>
      <c r="J27" s="13"/>
      <c r="K27" s="13"/>
      <c r="L27" s="13"/>
      <c r="M27" s="13"/>
    </row>
    <row r="28" spans="1:13" s="7" customFormat="1" ht="36.75" customHeight="1" thickBot="1">
      <c r="A28" s="151"/>
      <c r="B28" s="143" t="s">
        <v>57</v>
      </c>
      <c r="C28" s="144"/>
      <c r="D28" s="144"/>
      <c r="E28" s="14">
        <f>E21+E27</f>
        <v>0.884</v>
      </c>
      <c r="F28" s="14">
        <f>F21+F27</f>
        <v>0</v>
      </c>
      <c r="G28" s="14">
        <f aca="true" t="shared" si="5" ref="G28:M28">G21+G27</f>
        <v>0</v>
      </c>
      <c r="H28" s="14">
        <f t="shared" si="5"/>
        <v>0.884</v>
      </c>
      <c r="I28" s="14">
        <f t="shared" si="5"/>
        <v>0.884</v>
      </c>
      <c r="J28" s="14">
        <f t="shared" si="5"/>
        <v>0.843</v>
      </c>
      <c r="K28" s="14">
        <f t="shared" si="5"/>
        <v>0</v>
      </c>
      <c r="L28" s="14">
        <f t="shared" si="5"/>
        <v>0</v>
      </c>
      <c r="M28" s="15">
        <f t="shared" si="5"/>
        <v>0</v>
      </c>
    </row>
    <row r="29" spans="1:13" s="7" customFormat="1" ht="30.75" customHeight="1">
      <c r="A29" s="150" t="s">
        <v>13</v>
      </c>
      <c r="B29" s="156" t="s">
        <v>59</v>
      </c>
      <c r="C29" s="156"/>
      <c r="D29" s="156"/>
      <c r="E29" s="16">
        <f>F29+G29+H29</f>
        <v>0.96</v>
      </c>
      <c r="F29" s="16">
        <f>F30</f>
        <v>0</v>
      </c>
      <c r="G29" s="16">
        <f aca="true" t="shared" si="6" ref="G29:M29">G30</f>
        <v>0</v>
      </c>
      <c r="H29" s="16">
        <f t="shared" si="6"/>
        <v>0.96</v>
      </c>
      <c r="I29" s="16">
        <f t="shared" si="6"/>
        <v>0.96</v>
      </c>
      <c r="J29" s="16">
        <f t="shared" si="6"/>
        <v>0.774</v>
      </c>
      <c r="K29" s="16">
        <f t="shared" si="6"/>
        <v>0</v>
      </c>
      <c r="L29" s="16">
        <f t="shared" si="6"/>
        <v>0</v>
      </c>
      <c r="M29" s="16">
        <f t="shared" si="6"/>
        <v>0</v>
      </c>
    </row>
    <row r="30" spans="1:13" s="7" customFormat="1" ht="27" customHeight="1">
      <c r="A30" s="150"/>
      <c r="B30" s="8" t="s">
        <v>60</v>
      </c>
      <c r="C30" s="138" t="s">
        <v>61</v>
      </c>
      <c r="D30" s="148"/>
      <c r="E30" s="9">
        <f>F30+G30+H30+M30</f>
        <v>0.96</v>
      </c>
      <c r="F30" s="11"/>
      <c r="G30" s="11"/>
      <c r="H30" s="9">
        <f t="shared" si="4"/>
        <v>0.96</v>
      </c>
      <c r="I30" s="11">
        <v>0.96</v>
      </c>
      <c r="J30" s="11">
        <v>0.774</v>
      </c>
      <c r="K30" s="11"/>
      <c r="L30" s="11"/>
      <c r="M30" s="11"/>
    </row>
    <row r="31" spans="1:13" s="7" customFormat="1" ht="21.75" customHeight="1" thickBot="1">
      <c r="A31" s="150"/>
      <c r="B31" s="149" t="s">
        <v>2</v>
      </c>
      <c r="C31" s="149"/>
      <c r="D31" s="149"/>
      <c r="E31" s="12">
        <f>F31+G31+H31+M31</f>
        <v>0</v>
      </c>
      <c r="F31" s="13"/>
      <c r="G31" s="13"/>
      <c r="H31" s="12">
        <f t="shared" si="4"/>
        <v>0</v>
      </c>
      <c r="I31" s="13"/>
      <c r="J31" s="13"/>
      <c r="K31" s="13"/>
      <c r="L31" s="13"/>
      <c r="M31" s="13"/>
    </row>
    <row r="32" spans="1:13" s="7" customFormat="1" ht="30" customHeight="1" thickBot="1">
      <c r="A32" s="151"/>
      <c r="B32" s="143" t="s">
        <v>57</v>
      </c>
      <c r="C32" s="144"/>
      <c r="D32" s="144"/>
      <c r="E32" s="14">
        <f>F32+G32+H32</f>
        <v>0.96</v>
      </c>
      <c r="F32" s="14">
        <f>F29+F31</f>
        <v>0</v>
      </c>
      <c r="G32" s="14">
        <f aca="true" t="shared" si="7" ref="G32:L32">G29+G31</f>
        <v>0</v>
      </c>
      <c r="H32" s="14">
        <f t="shared" si="7"/>
        <v>0.96</v>
      </c>
      <c r="I32" s="14">
        <f t="shared" si="7"/>
        <v>0.96</v>
      </c>
      <c r="J32" s="14">
        <f t="shared" si="7"/>
        <v>0.774</v>
      </c>
      <c r="K32" s="14">
        <f t="shared" si="7"/>
        <v>0</v>
      </c>
      <c r="L32" s="14">
        <f t="shared" si="7"/>
        <v>0</v>
      </c>
      <c r="M32" s="15">
        <f>M29+M31</f>
        <v>0</v>
      </c>
    </row>
    <row r="33" spans="1:13" s="7" customFormat="1" ht="21.75" customHeight="1">
      <c r="A33" s="146" t="s">
        <v>17</v>
      </c>
      <c r="B33" s="156" t="s">
        <v>50</v>
      </c>
      <c r="C33" s="156"/>
      <c r="D33" s="156"/>
      <c r="E33" s="16">
        <f>E34+E35+E36+E37+E38</f>
        <v>25.558</v>
      </c>
      <c r="F33" s="16">
        <f aca="true" t="shared" si="8" ref="F33:M33">F34+F35+F36+F37+F38</f>
        <v>12.791</v>
      </c>
      <c r="G33" s="16">
        <f t="shared" si="8"/>
        <v>0</v>
      </c>
      <c r="H33" s="16">
        <f t="shared" si="8"/>
        <v>12.767000000000001</v>
      </c>
      <c r="I33" s="16">
        <f t="shared" si="8"/>
        <v>12.767000000000001</v>
      </c>
      <c r="J33" s="16">
        <f t="shared" si="8"/>
        <v>3.7270000000000003</v>
      </c>
      <c r="K33" s="16">
        <f t="shared" si="8"/>
        <v>0</v>
      </c>
      <c r="L33" s="16">
        <f t="shared" si="8"/>
        <v>0</v>
      </c>
      <c r="M33" s="16">
        <f t="shared" si="8"/>
        <v>0</v>
      </c>
    </row>
    <row r="34" spans="1:13" s="7" customFormat="1" ht="27" customHeight="1">
      <c r="A34" s="146"/>
      <c r="B34" s="146" t="s">
        <v>6</v>
      </c>
      <c r="C34" s="153" t="s">
        <v>62</v>
      </c>
      <c r="D34" s="55" t="s">
        <v>52</v>
      </c>
      <c r="E34" s="9">
        <f aca="true" t="shared" si="9" ref="E34:M36">E15+E22</f>
        <v>1.5</v>
      </c>
      <c r="F34" s="9">
        <f t="shared" si="9"/>
        <v>1.5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</row>
    <row r="35" spans="1:13" s="7" customFormat="1" ht="23.25" customHeight="1">
      <c r="A35" s="146"/>
      <c r="B35" s="146"/>
      <c r="C35" s="153"/>
      <c r="D35" s="55" t="s">
        <v>53</v>
      </c>
      <c r="E35" s="9">
        <f t="shared" si="9"/>
        <v>2.629</v>
      </c>
      <c r="F35" s="9">
        <f t="shared" si="9"/>
        <v>1.91</v>
      </c>
      <c r="G35" s="9">
        <f t="shared" si="9"/>
        <v>0</v>
      </c>
      <c r="H35" s="9">
        <f t="shared" si="9"/>
        <v>0.719</v>
      </c>
      <c r="I35" s="9">
        <f t="shared" si="9"/>
        <v>0.719</v>
      </c>
      <c r="J35" s="9">
        <f t="shared" si="9"/>
        <v>0.229</v>
      </c>
      <c r="K35" s="9">
        <f t="shared" si="9"/>
        <v>0</v>
      </c>
      <c r="L35" s="9">
        <f t="shared" si="9"/>
        <v>0</v>
      </c>
      <c r="M35" s="9">
        <f t="shared" si="9"/>
        <v>0</v>
      </c>
    </row>
    <row r="36" spans="1:13" s="7" customFormat="1" ht="23.25" customHeight="1">
      <c r="A36" s="146"/>
      <c r="B36" s="146"/>
      <c r="C36" s="153" t="s">
        <v>63</v>
      </c>
      <c r="D36" s="55" t="s">
        <v>55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</row>
    <row r="37" spans="1:13" s="7" customFormat="1" ht="24" customHeight="1">
      <c r="A37" s="146"/>
      <c r="B37" s="146"/>
      <c r="C37" s="157"/>
      <c r="D37" s="55" t="s">
        <v>52</v>
      </c>
      <c r="E37" s="9">
        <f>E25</f>
        <v>0</v>
      </c>
      <c r="F37" s="9">
        <f aca="true" t="shared" si="10" ref="F37:M37">F25</f>
        <v>0</v>
      </c>
      <c r="G37" s="9">
        <f t="shared" si="10"/>
        <v>0</v>
      </c>
      <c r="H37" s="9">
        <f t="shared" si="10"/>
        <v>0</v>
      </c>
      <c r="I37" s="9">
        <f t="shared" si="10"/>
        <v>0</v>
      </c>
      <c r="J37" s="9">
        <f t="shared" si="10"/>
        <v>0</v>
      </c>
      <c r="K37" s="9">
        <f t="shared" si="10"/>
        <v>0</v>
      </c>
      <c r="L37" s="9">
        <f t="shared" si="10"/>
        <v>0</v>
      </c>
      <c r="M37" s="9">
        <f t="shared" si="10"/>
        <v>0</v>
      </c>
    </row>
    <row r="38" spans="1:13" s="7" customFormat="1" ht="23.25" customHeight="1">
      <c r="A38" s="146"/>
      <c r="B38" s="146"/>
      <c r="C38" s="138" t="s">
        <v>56</v>
      </c>
      <c r="D38" s="148"/>
      <c r="E38" s="9">
        <f aca="true" t="shared" si="11" ref="E38:M39">E18+E26+E30</f>
        <v>21.429000000000002</v>
      </c>
      <c r="F38" s="9">
        <f t="shared" si="11"/>
        <v>9.381</v>
      </c>
      <c r="G38" s="9">
        <f t="shared" si="11"/>
        <v>0</v>
      </c>
      <c r="H38" s="9">
        <f t="shared" si="11"/>
        <v>12.048000000000002</v>
      </c>
      <c r="I38" s="9">
        <f t="shared" si="11"/>
        <v>12.048000000000002</v>
      </c>
      <c r="J38" s="9">
        <f t="shared" si="11"/>
        <v>3.498</v>
      </c>
      <c r="K38" s="9">
        <f t="shared" si="11"/>
        <v>0</v>
      </c>
      <c r="L38" s="9">
        <f t="shared" si="11"/>
        <v>0</v>
      </c>
      <c r="M38" s="9">
        <f t="shared" si="11"/>
        <v>0</v>
      </c>
    </row>
    <row r="39" spans="1:13" s="7" customFormat="1" ht="25.5" customHeight="1" thickBot="1">
      <c r="A39" s="155"/>
      <c r="B39" s="154" t="s">
        <v>2</v>
      </c>
      <c r="C39" s="154"/>
      <c r="D39" s="154"/>
      <c r="E39" s="12">
        <f t="shared" si="11"/>
        <v>0</v>
      </c>
      <c r="F39" s="12">
        <f t="shared" si="11"/>
        <v>0</v>
      </c>
      <c r="G39" s="12">
        <f t="shared" si="11"/>
        <v>0</v>
      </c>
      <c r="H39" s="12">
        <f t="shared" si="11"/>
        <v>0</v>
      </c>
      <c r="I39" s="12">
        <f t="shared" si="11"/>
        <v>0</v>
      </c>
      <c r="J39" s="12">
        <f t="shared" si="11"/>
        <v>0</v>
      </c>
      <c r="K39" s="12">
        <f t="shared" si="11"/>
        <v>0</v>
      </c>
      <c r="L39" s="12">
        <f t="shared" si="11"/>
        <v>0</v>
      </c>
      <c r="M39" s="12">
        <f t="shared" si="11"/>
        <v>0</v>
      </c>
    </row>
    <row r="40" spans="1:13" s="7" customFormat="1" ht="30.75" customHeight="1" thickBot="1">
      <c r="A40" s="143" t="s">
        <v>64</v>
      </c>
      <c r="B40" s="144"/>
      <c r="C40" s="158"/>
      <c r="D40" s="158"/>
      <c r="E40" s="14">
        <f>E33+E39</f>
        <v>25.558</v>
      </c>
      <c r="F40" s="14">
        <f aca="true" t="shared" si="12" ref="F40:M40">F33+F39</f>
        <v>12.791</v>
      </c>
      <c r="G40" s="14">
        <f t="shared" si="12"/>
        <v>0</v>
      </c>
      <c r="H40" s="14">
        <f t="shared" si="12"/>
        <v>12.767000000000001</v>
      </c>
      <c r="I40" s="14">
        <f t="shared" si="12"/>
        <v>12.767000000000001</v>
      </c>
      <c r="J40" s="14">
        <f t="shared" si="12"/>
        <v>3.7270000000000003</v>
      </c>
      <c r="K40" s="14">
        <f t="shared" si="12"/>
        <v>0</v>
      </c>
      <c r="L40" s="14">
        <f t="shared" si="12"/>
        <v>0</v>
      </c>
      <c r="M40" s="15">
        <f t="shared" si="12"/>
        <v>0</v>
      </c>
    </row>
    <row r="41" spans="1:12" ht="19.5" customHeight="1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</row>
    <row r="42" spans="1:12" ht="69" customHeight="1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</row>
    <row r="43" spans="1:12" ht="67.5" customHeight="1">
      <c r="A43" s="21"/>
      <c r="B43" s="21"/>
      <c r="C43" s="159"/>
      <c r="D43" s="159"/>
      <c r="E43" s="159"/>
      <c r="F43" s="159"/>
      <c r="G43" s="159"/>
      <c r="H43" s="159"/>
      <c r="I43" s="159"/>
      <c r="J43" s="159"/>
      <c r="K43" s="159"/>
      <c r="L43" s="159"/>
    </row>
    <row r="44" spans="1:12" ht="11.25" customHeight="1">
      <c r="A44" s="160"/>
      <c r="B44" s="160"/>
      <c r="C44" s="160"/>
      <c r="E44" s="20"/>
      <c r="F44" s="20"/>
      <c r="G44" s="20"/>
      <c r="H44" s="20"/>
      <c r="I44" s="20"/>
      <c r="J44" s="20"/>
      <c r="K44" s="20"/>
      <c r="L44" s="20"/>
    </row>
    <row r="45" spans="3:12" ht="18">
      <c r="C45" s="22"/>
      <c r="D45" s="22"/>
      <c r="E45" s="20"/>
      <c r="F45" s="20"/>
      <c r="G45" s="20"/>
      <c r="H45" s="20"/>
      <c r="I45" s="20"/>
      <c r="J45" s="20"/>
      <c r="K45" s="20"/>
      <c r="L45" s="20"/>
    </row>
    <row r="46" spans="5:12" ht="11.25" customHeight="1">
      <c r="E46" s="5"/>
      <c r="F46" s="5"/>
      <c r="G46" s="5"/>
      <c r="H46" s="5"/>
      <c r="I46" s="5"/>
      <c r="J46" s="5"/>
      <c r="K46" s="5"/>
      <c r="L46" s="5"/>
    </row>
    <row r="47" spans="5:12" ht="12.75">
      <c r="E47" s="5"/>
      <c r="F47" s="5"/>
      <c r="G47" s="5"/>
      <c r="H47" s="5"/>
      <c r="I47" s="5"/>
      <c r="J47" s="5"/>
      <c r="K47" s="5"/>
      <c r="L47" s="5"/>
    </row>
  </sheetData>
  <sheetProtection/>
  <mergeCells count="49">
    <mergeCell ref="C38:D38"/>
    <mergeCell ref="B39:D39"/>
    <mergeCell ref="A40:D40"/>
    <mergeCell ref="C43:L43"/>
    <mergeCell ref="A44:C44"/>
    <mergeCell ref="A29:A32"/>
    <mergeCell ref="B29:D29"/>
    <mergeCell ref="C30:D30"/>
    <mergeCell ref="B31:D31"/>
    <mergeCell ref="B32:D32"/>
    <mergeCell ref="A33:A39"/>
    <mergeCell ref="B33:D33"/>
    <mergeCell ref="B34:B38"/>
    <mergeCell ref="C34:C35"/>
    <mergeCell ref="C36:C37"/>
    <mergeCell ref="A21:A28"/>
    <mergeCell ref="B21:D21"/>
    <mergeCell ref="B22:B26"/>
    <mergeCell ref="C22:C23"/>
    <mergeCell ref="C24:C25"/>
    <mergeCell ref="C26:D26"/>
    <mergeCell ref="B27:D27"/>
    <mergeCell ref="B28:D28"/>
    <mergeCell ref="B13:D13"/>
    <mergeCell ref="A14:A20"/>
    <mergeCell ref="B14:D14"/>
    <mergeCell ref="B15:B18"/>
    <mergeCell ref="C15:C16"/>
    <mergeCell ref="C18:D18"/>
    <mergeCell ref="B19:D19"/>
    <mergeCell ref="B20:D20"/>
    <mergeCell ref="H7:H12"/>
    <mergeCell ref="I7:L7"/>
    <mergeCell ref="I8:J9"/>
    <mergeCell ref="K8:L9"/>
    <mergeCell ref="I10:I12"/>
    <mergeCell ref="J10:J12"/>
    <mergeCell ref="K10:K12"/>
    <mergeCell ref="L10:L12"/>
    <mergeCell ref="A1:M3"/>
    <mergeCell ref="J4:L4"/>
    <mergeCell ref="A5:A12"/>
    <mergeCell ref="B5:D12"/>
    <mergeCell ref="E5:E12"/>
    <mergeCell ref="F5:M5"/>
    <mergeCell ref="F6:F12"/>
    <mergeCell ref="G6:G12"/>
    <mergeCell ref="H6:L6"/>
    <mergeCell ref="M6:M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60"/>
  <sheetViews>
    <sheetView showZeros="0" view="pageBreakPreview" zoomScale="55" zoomScaleNormal="55" zoomScaleSheetLayoutView="55" zoomScalePageLayoutView="0" workbookViewId="0" topLeftCell="A31">
      <selection activeCell="V55" sqref="V55"/>
    </sheetView>
  </sheetViews>
  <sheetFormatPr defaultColWidth="9.00390625" defaultRowHeight="12.75"/>
  <cols>
    <col min="1" max="1" width="11.00390625" style="23" customWidth="1"/>
    <col min="2" max="2" width="31.00390625" style="23" customWidth="1"/>
    <col min="3" max="3" width="21.125" style="23" customWidth="1"/>
    <col min="4" max="4" width="12.75390625" style="23" customWidth="1"/>
    <col min="5" max="5" width="15.00390625" style="23" customWidth="1"/>
    <col min="6" max="6" width="12.25390625" style="23" customWidth="1"/>
    <col min="7" max="7" width="13.00390625" style="23" customWidth="1"/>
    <col min="8" max="8" width="13.25390625" style="23" customWidth="1"/>
    <col min="9" max="9" width="11.75390625" style="23" customWidth="1"/>
    <col min="10" max="10" width="12.625" style="23" customWidth="1"/>
    <col min="11" max="11" width="12.875" style="23" customWidth="1"/>
    <col min="12" max="12" width="12.25390625" style="23" customWidth="1"/>
    <col min="13" max="13" width="18.125" style="23" customWidth="1"/>
    <col min="14" max="14" width="15.25390625" style="23" customWidth="1"/>
    <col min="15" max="15" width="14.00390625" style="23" customWidth="1"/>
    <col min="16" max="16" width="13.125" style="23" customWidth="1"/>
    <col min="17" max="17" width="14.875" style="23" customWidth="1"/>
    <col min="18" max="18" width="12.875" style="49" customWidth="1"/>
    <col min="19" max="19" width="14.125" style="23" customWidth="1"/>
    <col min="20" max="21" width="13.625" style="23" customWidth="1"/>
    <col min="22" max="22" width="13.125" style="23" customWidth="1"/>
    <col min="23" max="16384" width="9.125" style="2" customWidth="1"/>
  </cols>
  <sheetData>
    <row r="1" spans="1:22" s="1" customFormat="1" ht="28.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s="1" customFormat="1" ht="26.25" customHeight="1">
      <c r="A2" s="103" t="s">
        <v>66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33" customHeight="1">
      <c r="A3" s="24"/>
      <c r="B3" s="24"/>
      <c r="C3" s="24"/>
      <c r="D3" s="24"/>
      <c r="E3" s="24"/>
      <c r="F3" s="24"/>
      <c r="G3" s="24"/>
      <c r="H3" s="24"/>
      <c r="I3" s="24"/>
      <c r="J3" s="103" t="s">
        <v>75</v>
      </c>
      <c r="K3" s="103"/>
      <c r="L3" s="103"/>
      <c r="M3" s="103"/>
      <c r="N3" s="103"/>
      <c r="O3" s="103"/>
      <c r="P3" s="103"/>
      <c r="Q3" s="103"/>
      <c r="R3" s="103"/>
      <c r="S3" s="103"/>
      <c r="T3" s="25"/>
      <c r="U3" s="25"/>
      <c r="V3" s="24"/>
    </row>
    <row r="4" spans="1:22" s="3" customFormat="1" ht="18" customHeight="1">
      <c r="A4" s="104" t="s">
        <v>4</v>
      </c>
      <c r="B4" s="84" t="s">
        <v>5</v>
      </c>
      <c r="C4" s="84" t="s">
        <v>33</v>
      </c>
      <c r="D4" s="93" t="s">
        <v>34</v>
      </c>
      <c r="E4" s="112"/>
      <c r="F4" s="112"/>
      <c r="G4" s="112"/>
      <c r="H4" s="112"/>
      <c r="I4" s="112"/>
      <c r="J4" s="112"/>
      <c r="K4" s="94"/>
      <c r="L4" s="90" t="s">
        <v>29</v>
      </c>
      <c r="M4" s="84" t="s">
        <v>35</v>
      </c>
      <c r="N4" s="97" t="s">
        <v>36</v>
      </c>
      <c r="O4" s="98"/>
      <c r="P4" s="98"/>
      <c r="Q4" s="98"/>
      <c r="R4" s="98"/>
      <c r="S4" s="98"/>
      <c r="T4" s="98"/>
      <c r="U4" s="99"/>
      <c r="V4" s="84" t="s">
        <v>37</v>
      </c>
    </row>
    <row r="5" spans="1:22" s="3" customFormat="1" ht="18" customHeight="1">
      <c r="A5" s="105"/>
      <c r="B5" s="85"/>
      <c r="C5" s="85"/>
      <c r="D5" s="113"/>
      <c r="E5" s="114"/>
      <c r="F5" s="114"/>
      <c r="G5" s="114"/>
      <c r="H5" s="114"/>
      <c r="I5" s="114"/>
      <c r="J5" s="114"/>
      <c r="K5" s="115"/>
      <c r="L5" s="91"/>
      <c r="M5" s="85"/>
      <c r="N5" s="84" t="s">
        <v>28</v>
      </c>
      <c r="O5" s="84" t="s">
        <v>16</v>
      </c>
      <c r="P5" s="97" t="s">
        <v>23</v>
      </c>
      <c r="Q5" s="98"/>
      <c r="R5" s="98"/>
      <c r="S5" s="98"/>
      <c r="T5" s="98"/>
      <c r="U5" s="99"/>
      <c r="V5" s="85"/>
    </row>
    <row r="6" spans="1:22" s="3" customFormat="1" ht="18" customHeight="1">
      <c r="A6" s="105"/>
      <c r="B6" s="85"/>
      <c r="C6" s="85"/>
      <c r="D6" s="113"/>
      <c r="E6" s="114"/>
      <c r="F6" s="114"/>
      <c r="G6" s="114"/>
      <c r="H6" s="114"/>
      <c r="I6" s="114"/>
      <c r="J6" s="114"/>
      <c r="K6" s="115"/>
      <c r="L6" s="91"/>
      <c r="M6" s="85"/>
      <c r="N6" s="85"/>
      <c r="O6" s="85"/>
      <c r="P6" s="108" t="s">
        <v>1</v>
      </c>
      <c r="Q6" s="97" t="s">
        <v>6</v>
      </c>
      <c r="R6" s="98"/>
      <c r="S6" s="98"/>
      <c r="T6" s="99"/>
      <c r="U6" s="90" t="s">
        <v>30</v>
      </c>
      <c r="V6" s="85"/>
    </row>
    <row r="7" spans="1:22" s="3" customFormat="1" ht="28.5" customHeight="1">
      <c r="A7" s="105"/>
      <c r="B7" s="85"/>
      <c r="C7" s="85"/>
      <c r="D7" s="95"/>
      <c r="E7" s="116"/>
      <c r="F7" s="116"/>
      <c r="G7" s="116"/>
      <c r="H7" s="116"/>
      <c r="I7" s="116"/>
      <c r="J7" s="116"/>
      <c r="K7" s="96"/>
      <c r="L7" s="91"/>
      <c r="M7" s="85"/>
      <c r="N7" s="85"/>
      <c r="O7" s="85"/>
      <c r="P7" s="109"/>
      <c r="Q7" s="93" t="s">
        <v>24</v>
      </c>
      <c r="R7" s="94"/>
      <c r="S7" s="93" t="s">
        <v>25</v>
      </c>
      <c r="T7" s="94"/>
      <c r="U7" s="91"/>
      <c r="V7" s="85"/>
    </row>
    <row r="8" spans="1:22" s="3" customFormat="1" ht="34.5" customHeight="1">
      <c r="A8" s="105"/>
      <c r="B8" s="85"/>
      <c r="C8" s="85"/>
      <c r="D8" s="84" t="s">
        <v>1</v>
      </c>
      <c r="E8" s="87" t="s">
        <v>19</v>
      </c>
      <c r="F8" s="88"/>
      <c r="G8" s="89"/>
      <c r="H8" s="87" t="s">
        <v>38</v>
      </c>
      <c r="I8" s="88"/>
      <c r="J8" s="88"/>
      <c r="K8" s="89"/>
      <c r="L8" s="91"/>
      <c r="M8" s="85"/>
      <c r="N8" s="85"/>
      <c r="O8" s="85"/>
      <c r="P8" s="109"/>
      <c r="Q8" s="95"/>
      <c r="R8" s="96"/>
      <c r="S8" s="95"/>
      <c r="T8" s="96"/>
      <c r="U8" s="91"/>
      <c r="V8" s="85"/>
    </row>
    <row r="9" spans="1:22" s="3" customFormat="1" ht="33" customHeight="1">
      <c r="A9" s="105"/>
      <c r="B9" s="85"/>
      <c r="C9" s="85"/>
      <c r="D9" s="85"/>
      <c r="E9" s="164" t="s">
        <v>20</v>
      </c>
      <c r="F9" s="164" t="s">
        <v>22</v>
      </c>
      <c r="G9" s="164" t="s">
        <v>21</v>
      </c>
      <c r="H9" s="84" t="s">
        <v>1</v>
      </c>
      <c r="I9" s="87" t="s">
        <v>19</v>
      </c>
      <c r="J9" s="88"/>
      <c r="K9" s="89"/>
      <c r="L9" s="91"/>
      <c r="M9" s="85"/>
      <c r="N9" s="85"/>
      <c r="O9" s="85"/>
      <c r="P9" s="109"/>
      <c r="Q9" s="84" t="s">
        <v>1</v>
      </c>
      <c r="R9" s="168" t="s">
        <v>39</v>
      </c>
      <c r="S9" s="84" t="s">
        <v>1</v>
      </c>
      <c r="T9" s="90" t="s">
        <v>40</v>
      </c>
      <c r="U9" s="91"/>
      <c r="V9" s="85"/>
    </row>
    <row r="10" spans="1:22" s="3" customFormat="1" ht="18.75" customHeight="1">
      <c r="A10" s="105"/>
      <c r="B10" s="85"/>
      <c r="C10" s="85"/>
      <c r="D10" s="85"/>
      <c r="E10" s="165"/>
      <c r="F10" s="165"/>
      <c r="G10" s="165"/>
      <c r="H10" s="85"/>
      <c r="I10" s="84" t="s">
        <v>20</v>
      </c>
      <c r="J10" s="84" t="s">
        <v>22</v>
      </c>
      <c r="K10" s="84" t="s">
        <v>21</v>
      </c>
      <c r="L10" s="91"/>
      <c r="M10" s="85"/>
      <c r="N10" s="85"/>
      <c r="O10" s="85"/>
      <c r="P10" s="109"/>
      <c r="Q10" s="85"/>
      <c r="R10" s="169"/>
      <c r="S10" s="85"/>
      <c r="T10" s="91"/>
      <c r="U10" s="91"/>
      <c r="V10" s="85"/>
    </row>
    <row r="11" spans="1:22" s="3" customFormat="1" ht="83.25" customHeight="1">
      <c r="A11" s="106"/>
      <c r="B11" s="86"/>
      <c r="C11" s="86"/>
      <c r="D11" s="86"/>
      <c r="E11" s="166"/>
      <c r="F11" s="166"/>
      <c r="G11" s="166"/>
      <c r="H11" s="86"/>
      <c r="I11" s="86"/>
      <c r="J11" s="86"/>
      <c r="K11" s="86"/>
      <c r="L11" s="92"/>
      <c r="M11" s="86"/>
      <c r="N11" s="86"/>
      <c r="O11" s="86"/>
      <c r="P11" s="110"/>
      <c r="Q11" s="86"/>
      <c r="R11" s="170"/>
      <c r="S11" s="86"/>
      <c r="T11" s="92"/>
      <c r="U11" s="92"/>
      <c r="V11" s="86"/>
    </row>
    <row r="12" spans="1:22" s="3" customFormat="1" ht="21.75" customHeight="1">
      <c r="A12" s="26">
        <v>1</v>
      </c>
      <c r="B12" s="27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  <c r="R12" s="45">
        <v>18</v>
      </c>
      <c r="S12" s="26">
        <v>19</v>
      </c>
      <c r="T12" s="26">
        <v>20</v>
      </c>
      <c r="U12" s="26">
        <v>21</v>
      </c>
      <c r="V12" s="26">
        <v>22</v>
      </c>
    </row>
    <row r="13" spans="1:22" s="3" customFormat="1" ht="21.75" customHeight="1">
      <c r="A13" s="100" t="s">
        <v>15</v>
      </c>
      <c r="B13" s="28" t="s">
        <v>7</v>
      </c>
      <c r="C13" s="29">
        <v>27.963</v>
      </c>
      <c r="D13" s="30">
        <f>E13+F13+G13</f>
        <v>36.128</v>
      </c>
      <c r="E13" s="29">
        <v>9.458</v>
      </c>
      <c r="F13" s="29">
        <v>7.136</v>
      </c>
      <c r="G13" s="29">
        <v>19.534</v>
      </c>
      <c r="H13" s="30">
        <f>I13+J13+K13</f>
        <v>2.941</v>
      </c>
      <c r="I13" s="29">
        <v>2.941</v>
      </c>
      <c r="J13" s="29"/>
      <c r="K13" s="29"/>
      <c r="L13" s="30">
        <f>L14+L15+L16+L17+L18+L19</f>
        <v>0</v>
      </c>
      <c r="M13" s="30">
        <f>M14+M15+M16+M17+M18+M19</f>
        <v>51.538000000000004</v>
      </c>
      <c r="N13" s="30">
        <f>N14+N15+N16+N17+N18+N19</f>
        <v>16.947</v>
      </c>
      <c r="O13" s="30">
        <f>O14+O15+O16+O17+O18+O19</f>
        <v>1.916</v>
      </c>
      <c r="P13" s="30">
        <f aca="true" t="shared" si="0" ref="P13:P21">Q13+S13</f>
        <v>32.675</v>
      </c>
      <c r="Q13" s="30">
        <f>Q14+Q15+Q16+Q17+Q18+Q19</f>
        <v>32.641</v>
      </c>
      <c r="R13" s="51">
        <f>R14+R15+R16+R17+R18+R19</f>
        <v>20.133000000000003</v>
      </c>
      <c r="S13" s="30">
        <f>S14+S15+S16+S17+S18+S19</f>
        <v>0.034</v>
      </c>
      <c r="T13" s="30">
        <f>T14+T15+T16+T17+T18+T19</f>
        <v>0</v>
      </c>
      <c r="U13" s="30">
        <f>U14+U15+U16+U17+U18+U19</f>
        <v>0</v>
      </c>
      <c r="V13" s="30">
        <f>C13+D13+L13-M13</f>
        <v>12.553000000000004</v>
      </c>
    </row>
    <row r="14" spans="1:22" s="3" customFormat="1" ht="21.75" customHeight="1">
      <c r="A14" s="100"/>
      <c r="B14" s="26" t="s">
        <v>41</v>
      </c>
      <c r="C14" s="107"/>
      <c r="D14" s="101" t="s">
        <v>8</v>
      </c>
      <c r="E14" s="101"/>
      <c r="F14" s="101"/>
      <c r="G14" s="101"/>
      <c r="H14" s="101" t="s">
        <v>8</v>
      </c>
      <c r="I14" s="101"/>
      <c r="J14" s="101"/>
      <c r="K14" s="101"/>
      <c r="L14" s="32"/>
      <c r="M14" s="30">
        <f aca="true" t="shared" si="1" ref="M14:M40">N14+O14+P14+U14</f>
        <v>2.416</v>
      </c>
      <c r="N14" s="33"/>
      <c r="O14" s="33"/>
      <c r="P14" s="30">
        <f t="shared" si="0"/>
        <v>2.416</v>
      </c>
      <c r="Q14" s="33">
        <v>2.382</v>
      </c>
      <c r="R14" s="59">
        <v>0.263</v>
      </c>
      <c r="S14" s="33">
        <v>0.034</v>
      </c>
      <c r="T14" s="33"/>
      <c r="U14" s="33"/>
      <c r="V14" s="107" t="s">
        <v>8</v>
      </c>
    </row>
    <row r="15" spans="1:22" s="3" customFormat="1" ht="21.75" customHeight="1">
      <c r="A15" s="100"/>
      <c r="B15" s="26" t="s">
        <v>3</v>
      </c>
      <c r="C15" s="107"/>
      <c r="D15" s="101"/>
      <c r="E15" s="101"/>
      <c r="F15" s="101"/>
      <c r="G15" s="101"/>
      <c r="H15" s="101"/>
      <c r="I15" s="101"/>
      <c r="J15" s="101"/>
      <c r="K15" s="101"/>
      <c r="L15" s="32"/>
      <c r="M15" s="30">
        <f t="shared" si="1"/>
        <v>0</v>
      </c>
      <c r="N15" s="33"/>
      <c r="O15" s="33"/>
      <c r="P15" s="30">
        <f t="shared" si="0"/>
        <v>0</v>
      </c>
      <c r="Q15" s="33"/>
      <c r="R15" s="59"/>
      <c r="S15" s="33"/>
      <c r="T15" s="33"/>
      <c r="U15" s="33"/>
      <c r="V15" s="107"/>
    </row>
    <row r="16" spans="1:22" s="3" customFormat="1" ht="21.75" customHeight="1">
      <c r="A16" s="100"/>
      <c r="B16" s="26" t="s">
        <v>0</v>
      </c>
      <c r="C16" s="107"/>
      <c r="D16" s="101"/>
      <c r="E16" s="101"/>
      <c r="F16" s="101"/>
      <c r="G16" s="101"/>
      <c r="H16" s="101"/>
      <c r="I16" s="101"/>
      <c r="J16" s="101"/>
      <c r="K16" s="101"/>
      <c r="L16" s="32"/>
      <c r="M16" s="30">
        <f t="shared" si="1"/>
        <v>18.279</v>
      </c>
      <c r="N16" s="33"/>
      <c r="O16" s="33"/>
      <c r="P16" s="30">
        <f t="shared" si="0"/>
        <v>18.279</v>
      </c>
      <c r="Q16" s="33">
        <v>18.279</v>
      </c>
      <c r="R16" s="59">
        <v>17.643</v>
      </c>
      <c r="S16" s="33"/>
      <c r="T16" s="33"/>
      <c r="U16" s="33"/>
      <c r="V16" s="107"/>
    </row>
    <row r="17" spans="1:22" s="3" customFormat="1" ht="21.75" customHeight="1">
      <c r="A17" s="100"/>
      <c r="B17" s="26" t="s">
        <v>9</v>
      </c>
      <c r="C17" s="107"/>
      <c r="D17" s="101"/>
      <c r="E17" s="101"/>
      <c r="F17" s="101"/>
      <c r="G17" s="101"/>
      <c r="H17" s="101"/>
      <c r="I17" s="101"/>
      <c r="J17" s="101"/>
      <c r="K17" s="101"/>
      <c r="L17" s="32"/>
      <c r="M17" s="30">
        <f t="shared" si="1"/>
        <v>0.055</v>
      </c>
      <c r="N17" s="33"/>
      <c r="O17" s="33"/>
      <c r="P17" s="30">
        <f t="shared" si="0"/>
        <v>0.055</v>
      </c>
      <c r="Q17" s="33">
        <v>0.055</v>
      </c>
      <c r="R17" s="59">
        <v>0.055</v>
      </c>
      <c r="S17" s="33"/>
      <c r="T17" s="33"/>
      <c r="U17" s="33"/>
      <c r="V17" s="107"/>
    </row>
    <row r="18" spans="1:22" s="3" customFormat="1" ht="21.75" customHeight="1">
      <c r="A18" s="100"/>
      <c r="B18" s="26" t="s">
        <v>2</v>
      </c>
      <c r="C18" s="107"/>
      <c r="D18" s="101"/>
      <c r="E18" s="101"/>
      <c r="F18" s="101"/>
      <c r="G18" s="101"/>
      <c r="H18" s="101"/>
      <c r="I18" s="101"/>
      <c r="J18" s="101"/>
      <c r="K18" s="101"/>
      <c r="L18" s="32"/>
      <c r="M18" s="30">
        <f>N18+O18+P18+U18</f>
        <v>28.685</v>
      </c>
      <c r="N18" s="33">
        <v>16.947</v>
      </c>
      <c r="O18" s="33"/>
      <c r="P18" s="30">
        <f t="shared" si="0"/>
        <v>11.738</v>
      </c>
      <c r="Q18" s="33">
        <v>11.738</v>
      </c>
      <c r="R18" s="59">
        <v>2.172</v>
      </c>
      <c r="S18" s="33"/>
      <c r="T18" s="33"/>
      <c r="U18" s="33"/>
      <c r="V18" s="107"/>
    </row>
    <row r="19" spans="1:22" s="3" customFormat="1" ht="21.75" customHeight="1">
      <c r="A19" s="100"/>
      <c r="B19" s="26" t="s">
        <v>11</v>
      </c>
      <c r="C19" s="33"/>
      <c r="D19" s="30">
        <f>E19+F19+G19</f>
        <v>2.8520000000000003</v>
      </c>
      <c r="E19" s="32">
        <v>0.563</v>
      </c>
      <c r="F19" s="32">
        <v>1.042</v>
      </c>
      <c r="G19" s="32">
        <v>1.247</v>
      </c>
      <c r="H19" s="30">
        <f>I19+J19+K19</f>
        <v>0</v>
      </c>
      <c r="I19" s="32"/>
      <c r="J19" s="32"/>
      <c r="K19" s="32"/>
      <c r="L19" s="32"/>
      <c r="M19" s="30">
        <f t="shared" si="1"/>
        <v>2.1029999999999998</v>
      </c>
      <c r="N19" s="33"/>
      <c r="O19" s="33">
        <v>1.916</v>
      </c>
      <c r="P19" s="30">
        <f t="shared" si="0"/>
        <v>0.187</v>
      </c>
      <c r="Q19" s="33">
        <v>0.187</v>
      </c>
      <c r="R19" s="59"/>
      <c r="S19" s="33"/>
      <c r="T19" s="33"/>
      <c r="U19" s="33"/>
      <c r="V19" s="30">
        <f>C19+D19+L19-M19</f>
        <v>0.7490000000000006</v>
      </c>
    </row>
    <row r="20" spans="1:22" s="3" customFormat="1" ht="21.75" customHeight="1">
      <c r="A20" s="100"/>
      <c r="B20" s="34" t="s">
        <v>26</v>
      </c>
      <c r="C20" s="33">
        <v>33.75</v>
      </c>
      <c r="D20" s="30">
        <f>E20+F20+G20</f>
        <v>16.956</v>
      </c>
      <c r="E20" s="33">
        <v>2.279</v>
      </c>
      <c r="F20" s="33">
        <v>5.125</v>
      </c>
      <c r="G20" s="33">
        <v>9.552</v>
      </c>
      <c r="H20" s="30">
        <f>I20+J20+K20</f>
        <v>0.388</v>
      </c>
      <c r="I20" s="33">
        <v>0.388</v>
      </c>
      <c r="J20" s="33"/>
      <c r="K20" s="33"/>
      <c r="L20" s="33"/>
      <c r="M20" s="30">
        <f t="shared" si="1"/>
        <v>20.647</v>
      </c>
      <c r="N20" s="33">
        <v>11.657</v>
      </c>
      <c r="O20" s="33"/>
      <c r="P20" s="30">
        <f t="shared" si="0"/>
        <v>8.99</v>
      </c>
      <c r="Q20" s="33"/>
      <c r="R20" s="59"/>
      <c r="S20" s="33">
        <v>8.99</v>
      </c>
      <c r="T20" s="33">
        <v>4.693</v>
      </c>
      <c r="U20" s="33"/>
      <c r="V20" s="30">
        <f>C20+D20+L20-M20</f>
        <v>30.059000000000005</v>
      </c>
    </row>
    <row r="21" spans="1:22" s="3" customFormat="1" ht="21.75" customHeight="1">
      <c r="A21" s="100"/>
      <c r="B21" s="35" t="s">
        <v>27</v>
      </c>
      <c r="C21" s="29"/>
      <c r="D21" s="30">
        <f>E21+F21+G21</f>
        <v>0</v>
      </c>
      <c r="E21" s="29"/>
      <c r="F21" s="29"/>
      <c r="G21" s="29"/>
      <c r="H21" s="30">
        <f>I21+J21+K21</f>
        <v>0</v>
      </c>
      <c r="I21" s="29"/>
      <c r="J21" s="29"/>
      <c r="K21" s="29"/>
      <c r="L21" s="29"/>
      <c r="M21" s="30">
        <f t="shared" si="1"/>
        <v>0</v>
      </c>
      <c r="N21" s="29"/>
      <c r="O21" s="29"/>
      <c r="P21" s="30">
        <f t="shared" si="0"/>
        <v>0</v>
      </c>
      <c r="Q21" s="29"/>
      <c r="R21" s="46"/>
      <c r="S21" s="29"/>
      <c r="T21" s="29"/>
      <c r="U21" s="29"/>
      <c r="V21" s="30">
        <f>C21+D21+L21-M21</f>
        <v>0</v>
      </c>
    </row>
    <row r="22" spans="1:22" s="3" customFormat="1" ht="21.75" customHeight="1">
      <c r="A22" s="100"/>
      <c r="B22" s="34" t="s">
        <v>10</v>
      </c>
      <c r="C22" s="30">
        <f>C13+C20+C21</f>
        <v>61.713</v>
      </c>
      <c r="D22" s="30">
        <f aca="true" t="shared" si="2" ref="D22:U22">D13+D20+D21</f>
        <v>53.084</v>
      </c>
      <c r="E22" s="30">
        <f t="shared" si="2"/>
        <v>11.737</v>
      </c>
      <c r="F22" s="30">
        <f t="shared" si="2"/>
        <v>12.261</v>
      </c>
      <c r="G22" s="30">
        <f t="shared" si="2"/>
        <v>29.086</v>
      </c>
      <c r="H22" s="30">
        <f t="shared" si="2"/>
        <v>3.3289999999999997</v>
      </c>
      <c r="I22" s="30">
        <f t="shared" si="2"/>
        <v>3.3289999999999997</v>
      </c>
      <c r="J22" s="30">
        <f t="shared" si="2"/>
        <v>0</v>
      </c>
      <c r="K22" s="30">
        <f t="shared" si="2"/>
        <v>0</v>
      </c>
      <c r="L22" s="30">
        <f t="shared" si="2"/>
        <v>0</v>
      </c>
      <c r="M22" s="30">
        <f t="shared" si="2"/>
        <v>72.185</v>
      </c>
      <c r="N22" s="30">
        <f t="shared" si="2"/>
        <v>28.604</v>
      </c>
      <c r="O22" s="30">
        <f t="shared" si="2"/>
        <v>1.916</v>
      </c>
      <c r="P22" s="51">
        <f t="shared" si="2"/>
        <v>41.665</v>
      </c>
      <c r="Q22" s="51">
        <f t="shared" si="2"/>
        <v>32.641</v>
      </c>
      <c r="R22" s="51">
        <f t="shared" si="2"/>
        <v>20.133000000000003</v>
      </c>
      <c r="S22" s="51">
        <f t="shared" si="2"/>
        <v>9.024000000000001</v>
      </c>
      <c r="T22" s="30">
        <f t="shared" si="2"/>
        <v>4.693</v>
      </c>
      <c r="U22" s="30">
        <f t="shared" si="2"/>
        <v>0</v>
      </c>
      <c r="V22" s="30">
        <f>C22+D22+L22-M22</f>
        <v>42.611999999999995</v>
      </c>
    </row>
    <row r="23" spans="1:22" s="3" customFormat="1" ht="21.75" customHeight="1">
      <c r="A23" s="100" t="s">
        <v>14</v>
      </c>
      <c r="B23" s="28" t="s">
        <v>7</v>
      </c>
      <c r="C23" s="29">
        <v>7.807</v>
      </c>
      <c r="D23" s="30">
        <f>E23+F23+G23</f>
        <v>0.884</v>
      </c>
      <c r="E23" s="29">
        <v>0.621</v>
      </c>
      <c r="F23" s="29">
        <v>0.105</v>
      </c>
      <c r="G23" s="29">
        <v>0.158</v>
      </c>
      <c r="H23" s="30">
        <f>I23+J23+K23</f>
        <v>0.254</v>
      </c>
      <c r="I23" s="29">
        <v>0.254</v>
      </c>
      <c r="J23" s="29"/>
      <c r="K23" s="29"/>
      <c r="L23" s="30">
        <f>L24+L25+L26+L27+L28+L29</f>
        <v>0</v>
      </c>
      <c r="M23" s="30">
        <f>M24+M25+M26+M27+M28+M29</f>
        <v>3.5180000000000002</v>
      </c>
      <c r="N23" s="30">
        <f>N24+N25+N26+N27+N28+N29</f>
        <v>0</v>
      </c>
      <c r="O23" s="30">
        <f>O24+O25+O26+O27+O28+O29</f>
        <v>1.693</v>
      </c>
      <c r="P23" s="51">
        <f aca="true" t="shared" si="3" ref="P23:P31">Q23+S23</f>
        <v>1.8250000000000002</v>
      </c>
      <c r="Q23" s="51">
        <f>Q24+Q25+Q26+Q27+Q28+Q29</f>
        <v>1.8250000000000002</v>
      </c>
      <c r="R23" s="51">
        <f>R24+R25+R26+R27+R28+R29</f>
        <v>1.768</v>
      </c>
      <c r="S23" s="51">
        <f>S24+S25+S26+S27+S28+S29</f>
        <v>0</v>
      </c>
      <c r="T23" s="30">
        <f>T24+T25+T26+T27+T28+T29</f>
        <v>0</v>
      </c>
      <c r="U23" s="30">
        <f>U24+U25+U26+U27+U28+U29</f>
        <v>0</v>
      </c>
      <c r="V23" s="30">
        <f>C23+D23+L23-M23</f>
        <v>5.173</v>
      </c>
    </row>
    <row r="24" spans="1:22" s="3" customFormat="1" ht="21.75" customHeight="1">
      <c r="A24" s="100"/>
      <c r="B24" s="26" t="s">
        <v>41</v>
      </c>
      <c r="C24" s="107"/>
      <c r="D24" s="101" t="s">
        <v>8</v>
      </c>
      <c r="E24" s="101"/>
      <c r="F24" s="101"/>
      <c r="G24" s="101"/>
      <c r="H24" s="101" t="s">
        <v>8</v>
      </c>
      <c r="I24" s="101"/>
      <c r="J24" s="101"/>
      <c r="K24" s="101"/>
      <c r="L24" s="32"/>
      <c r="M24" s="30">
        <f t="shared" si="1"/>
        <v>0</v>
      </c>
      <c r="N24" s="33"/>
      <c r="O24" s="33"/>
      <c r="P24" s="30">
        <f t="shared" si="3"/>
        <v>0</v>
      </c>
      <c r="Q24" s="33"/>
      <c r="R24" s="59"/>
      <c r="S24" s="33"/>
      <c r="T24" s="33"/>
      <c r="U24" s="33"/>
      <c r="V24" s="107" t="s">
        <v>8</v>
      </c>
    </row>
    <row r="25" spans="1:22" s="3" customFormat="1" ht="21.75" customHeight="1">
      <c r="A25" s="100"/>
      <c r="B25" s="26" t="s">
        <v>3</v>
      </c>
      <c r="C25" s="107"/>
      <c r="D25" s="101"/>
      <c r="E25" s="101"/>
      <c r="F25" s="101"/>
      <c r="G25" s="101"/>
      <c r="H25" s="101"/>
      <c r="I25" s="101"/>
      <c r="J25" s="101"/>
      <c r="K25" s="101"/>
      <c r="L25" s="32"/>
      <c r="M25" s="30">
        <f t="shared" si="1"/>
        <v>0.925</v>
      </c>
      <c r="N25" s="33"/>
      <c r="O25" s="33"/>
      <c r="P25" s="30">
        <f t="shared" si="3"/>
        <v>0.925</v>
      </c>
      <c r="Q25" s="33">
        <v>0.925</v>
      </c>
      <c r="R25" s="59">
        <v>0.925</v>
      </c>
      <c r="S25" s="33"/>
      <c r="T25" s="33"/>
      <c r="U25" s="33"/>
      <c r="V25" s="107"/>
    </row>
    <row r="26" spans="1:22" s="3" customFormat="1" ht="21.75" customHeight="1">
      <c r="A26" s="100"/>
      <c r="B26" s="26" t="s">
        <v>12</v>
      </c>
      <c r="C26" s="107"/>
      <c r="D26" s="101"/>
      <c r="E26" s="101"/>
      <c r="F26" s="101"/>
      <c r="G26" s="101"/>
      <c r="H26" s="101"/>
      <c r="I26" s="101"/>
      <c r="J26" s="101"/>
      <c r="K26" s="101"/>
      <c r="L26" s="32"/>
      <c r="M26" s="30">
        <f t="shared" si="1"/>
        <v>0</v>
      </c>
      <c r="N26" s="33"/>
      <c r="O26" s="33"/>
      <c r="P26" s="30">
        <f t="shared" si="3"/>
        <v>0</v>
      </c>
      <c r="Q26" s="33"/>
      <c r="R26" s="59"/>
      <c r="S26" s="33"/>
      <c r="T26" s="33"/>
      <c r="U26" s="33"/>
      <c r="V26" s="107"/>
    </row>
    <row r="27" spans="1:22" s="3" customFormat="1" ht="21.75" customHeight="1">
      <c r="A27" s="100"/>
      <c r="B27" s="26" t="s">
        <v>0</v>
      </c>
      <c r="C27" s="107"/>
      <c r="D27" s="101"/>
      <c r="E27" s="101"/>
      <c r="F27" s="101"/>
      <c r="G27" s="101"/>
      <c r="H27" s="101"/>
      <c r="I27" s="101"/>
      <c r="J27" s="101"/>
      <c r="K27" s="101"/>
      <c r="L27" s="32"/>
      <c r="M27" s="30">
        <f t="shared" si="1"/>
        <v>0</v>
      </c>
      <c r="N27" s="33"/>
      <c r="O27" s="33"/>
      <c r="P27" s="30">
        <f t="shared" si="3"/>
        <v>0</v>
      </c>
      <c r="Q27" s="33"/>
      <c r="R27" s="59"/>
      <c r="S27" s="33"/>
      <c r="T27" s="33"/>
      <c r="U27" s="33"/>
      <c r="V27" s="107"/>
    </row>
    <row r="28" spans="1:22" s="3" customFormat="1" ht="21.75" customHeight="1">
      <c r="A28" s="100"/>
      <c r="B28" s="26" t="s">
        <v>2</v>
      </c>
      <c r="C28" s="107"/>
      <c r="D28" s="101"/>
      <c r="E28" s="101"/>
      <c r="F28" s="101"/>
      <c r="G28" s="101"/>
      <c r="H28" s="101"/>
      <c r="I28" s="101"/>
      <c r="J28" s="101"/>
      <c r="K28" s="101"/>
      <c r="L28" s="32"/>
      <c r="M28" s="30">
        <f t="shared" si="1"/>
        <v>0.9</v>
      </c>
      <c r="N28" s="33"/>
      <c r="O28" s="33"/>
      <c r="P28" s="30">
        <f t="shared" si="3"/>
        <v>0.9</v>
      </c>
      <c r="Q28" s="33">
        <v>0.9</v>
      </c>
      <c r="R28" s="59">
        <v>0.843</v>
      </c>
      <c r="S28" s="33"/>
      <c r="T28" s="33"/>
      <c r="U28" s="33"/>
      <c r="V28" s="107"/>
    </row>
    <row r="29" spans="1:22" s="3" customFormat="1" ht="21.75" customHeight="1">
      <c r="A29" s="100"/>
      <c r="B29" s="26" t="s">
        <v>11</v>
      </c>
      <c r="C29" s="59"/>
      <c r="D29" s="46">
        <f>E29+F29+G29</f>
        <v>2.5250000000000004</v>
      </c>
      <c r="E29" s="58"/>
      <c r="F29" s="58">
        <v>0.78</v>
      </c>
      <c r="G29" s="58">
        <v>1.745</v>
      </c>
      <c r="H29" s="46">
        <f>I29+J29+K29</f>
        <v>0</v>
      </c>
      <c r="I29" s="58"/>
      <c r="J29" s="58"/>
      <c r="K29" s="58"/>
      <c r="L29" s="58"/>
      <c r="M29" s="46">
        <f t="shared" si="1"/>
        <v>1.693</v>
      </c>
      <c r="N29" s="59"/>
      <c r="O29" s="59">
        <v>1.693</v>
      </c>
      <c r="P29" s="46">
        <f t="shared" si="3"/>
        <v>0</v>
      </c>
      <c r="Q29" s="59"/>
      <c r="R29" s="59"/>
      <c r="S29" s="59"/>
      <c r="T29" s="59"/>
      <c r="U29" s="59"/>
      <c r="V29" s="30">
        <f>C29+D29+L29-M29</f>
        <v>0.8320000000000003</v>
      </c>
    </row>
    <row r="30" spans="1:22" s="3" customFormat="1" ht="21.75" customHeight="1">
      <c r="A30" s="100"/>
      <c r="B30" s="34" t="s">
        <v>26</v>
      </c>
      <c r="C30" s="59">
        <v>0.047</v>
      </c>
      <c r="D30" s="46">
        <f>E30+F30+G30</f>
        <v>5.447</v>
      </c>
      <c r="E30" s="59">
        <v>1.454</v>
      </c>
      <c r="F30" s="59">
        <v>0.692</v>
      </c>
      <c r="G30" s="59">
        <v>3.301</v>
      </c>
      <c r="H30" s="46">
        <f>I30+J30+K30</f>
        <v>0.18</v>
      </c>
      <c r="I30" s="59">
        <v>0.18</v>
      </c>
      <c r="J30" s="59"/>
      <c r="K30" s="59"/>
      <c r="L30" s="59"/>
      <c r="M30" s="46">
        <f t="shared" si="1"/>
        <v>4.232</v>
      </c>
      <c r="N30" s="59">
        <v>3.435</v>
      </c>
      <c r="O30" s="59"/>
      <c r="P30" s="46">
        <f t="shared" si="3"/>
        <v>0.797</v>
      </c>
      <c r="Q30" s="59"/>
      <c r="R30" s="59"/>
      <c r="S30" s="59">
        <v>0.797</v>
      </c>
      <c r="T30" s="59">
        <v>0.447</v>
      </c>
      <c r="U30" s="59"/>
      <c r="V30" s="30">
        <f>C30+D30+L30-M30</f>
        <v>1.2619999999999996</v>
      </c>
    </row>
    <row r="31" spans="1:22" s="3" customFormat="1" ht="21.75" customHeight="1">
      <c r="A31" s="100"/>
      <c r="B31" s="35" t="s">
        <v>27</v>
      </c>
      <c r="C31" s="46"/>
      <c r="D31" s="46">
        <f>E31+F31+G31</f>
        <v>0</v>
      </c>
      <c r="E31" s="46"/>
      <c r="F31" s="46"/>
      <c r="G31" s="46"/>
      <c r="H31" s="46">
        <f>I31+J31+K31</f>
        <v>0</v>
      </c>
      <c r="I31" s="46"/>
      <c r="J31" s="46"/>
      <c r="K31" s="46"/>
      <c r="L31" s="46"/>
      <c r="M31" s="46">
        <f t="shared" si="1"/>
        <v>0</v>
      </c>
      <c r="N31" s="46"/>
      <c r="O31" s="46"/>
      <c r="P31" s="46">
        <f t="shared" si="3"/>
        <v>0</v>
      </c>
      <c r="Q31" s="46"/>
      <c r="R31" s="46"/>
      <c r="S31" s="46"/>
      <c r="T31" s="46"/>
      <c r="U31" s="46"/>
      <c r="V31" s="30">
        <f>C31+D31+L31-M31</f>
        <v>0</v>
      </c>
    </row>
    <row r="32" spans="1:22" s="3" customFormat="1" ht="21.75" customHeight="1">
      <c r="A32" s="100"/>
      <c r="B32" s="34" t="s">
        <v>10</v>
      </c>
      <c r="C32" s="46">
        <f>C23+C30+C31</f>
        <v>7.854</v>
      </c>
      <c r="D32" s="46">
        <f aca="true" t="shared" si="4" ref="D32:U32">D23+D30+D31</f>
        <v>6.331</v>
      </c>
      <c r="E32" s="46">
        <f t="shared" si="4"/>
        <v>2.075</v>
      </c>
      <c r="F32" s="46">
        <f t="shared" si="4"/>
        <v>0.7969999999999999</v>
      </c>
      <c r="G32" s="46">
        <f t="shared" si="4"/>
        <v>3.459</v>
      </c>
      <c r="H32" s="46">
        <f t="shared" si="4"/>
        <v>0.434</v>
      </c>
      <c r="I32" s="46">
        <f t="shared" si="4"/>
        <v>0.434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46">
        <f t="shared" si="4"/>
        <v>7.75</v>
      </c>
      <c r="N32" s="46">
        <f t="shared" si="4"/>
        <v>3.435</v>
      </c>
      <c r="O32" s="46">
        <f t="shared" si="4"/>
        <v>1.693</v>
      </c>
      <c r="P32" s="46">
        <f t="shared" si="4"/>
        <v>2.6220000000000003</v>
      </c>
      <c r="Q32" s="46">
        <f t="shared" si="4"/>
        <v>1.8250000000000002</v>
      </c>
      <c r="R32" s="46">
        <f t="shared" si="4"/>
        <v>1.768</v>
      </c>
      <c r="S32" s="46">
        <f t="shared" si="4"/>
        <v>0.797</v>
      </c>
      <c r="T32" s="46">
        <f t="shared" si="4"/>
        <v>0.447</v>
      </c>
      <c r="U32" s="46">
        <f t="shared" si="4"/>
        <v>0</v>
      </c>
      <c r="V32" s="30">
        <f>C32+D32+L32-M32</f>
        <v>6.4350000000000005</v>
      </c>
    </row>
    <row r="33" spans="1:22" s="3" customFormat="1" ht="21.75" customHeight="1">
      <c r="A33" s="100" t="s">
        <v>42</v>
      </c>
      <c r="B33" s="28" t="s">
        <v>7</v>
      </c>
      <c r="C33" s="46">
        <v>1.372</v>
      </c>
      <c r="D33" s="46">
        <f>E33+F33+G33</f>
        <v>1.1489999999999998</v>
      </c>
      <c r="E33" s="46">
        <v>1.146</v>
      </c>
      <c r="F33" s="46"/>
      <c r="G33" s="46">
        <v>0.003</v>
      </c>
      <c r="H33" s="46">
        <f>I33+J33+K33</f>
        <v>0</v>
      </c>
      <c r="I33" s="46"/>
      <c r="J33" s="46"/>
      <c r="K33" s="46"/>
      <c r="L33" s="46">
        <f>L34+L35+L36+L37+L38</f>
        <v>0</v>
      </c>
      <c r="M33" s="46">
        <f>M34+M35+M36+M37+M38</f>
        <v>2.2039999999999997</v>
      </c>
      <c r="N33" s="46">
        <f>N34+N35+N36+N37+N38</f>
        <v>0</v>
      </c>
      <c r="O33" s="46">
        <f>O34+O35+O36+O37+O38</f>
        <v>0</v>
      </c>
      <c r="P33" s="46">
        <f aca="true" t="shared" si="5" ref="P33:P40">Q33+S33</f>
        <v>2.2040000000000006</v>
      </c>
      <c r="Q33" s="46">
        <f>Q34+Q35+Q36+Q37+Q38</f>
        <v>2.0650000000000004</v>
      </c>
      <c r="R33" s="46">
        <f>R34+R35+R36+R37+R38</f>
        <v>1.7189999999999999</v>
      </c>
      <c r="S33" s="46">
        <f>S34+S35+S36+S37+S38</f>
        <v>0.139</v>
      </c>
      <c r="T33" s="46">
        <f>T34+T35+T36+T37+T38</f>
        <v>0</v>
      </c>
      <c r="U33" s="46">
        <f>U34+U35+U36+U37+U38</f>
        <v>0</v>
      </c>
      <c r="V33" s="30">
        <f>C33+D33+L33-M33</f>
        <v>0.31700000000000017</v>
      </c>
    </row>
    <row r="34" spans="1:22" s="3" customFormat="1" ht="21.75" customHeight="1">
      <c r="A34" s="100"/>
      <c r="B34" s="26" t="s">
        <v>41</v>
      </c>
      <c r="C34" s="172" t="s">
        <v>8</v>
      </c>
      <c r="D34" s="172" t="s">
        <v>8</v>
      </c>
      <c r="E34" s="172"/>
      <c r="F34" s="172"/>
      <c r="G34" s="172"/>
      <c r="H34" s="172" t="s">
        <v>8</v>
      </c>
      <c r="I34" s="172"/>
      <c r="J34" s="172"/>
      <c r="K34" s="172"/>
      <c r="L34" s="58"/>
      <c r="M34" s="46">
        <f t="shared" si="1"/>
        <v>0.903</v>
      </c>
      <c r="N34" s="59"/>
      <c r="O34" s="59"/>
      <c r="P34" s="46">
        <f t="shared" si="5"/>
        <v>0.903</v>
      </c>
      <c r="Q34" s="59">
        <v>0.899</v>
      </c>
      <c r="R34" s="59">
        <v>0.751</v>
      </c>
      <c r="S34" s="59">
        <v>0.004</v>
      </c>
      <c r="T34" s="59"/>
      <c r="U34" s="59"/>
      <c r="V34" s="101" t="s">
        <v>8</v>
      </c>
    </row>
    <row r="35" spans="1:22" s="3" customFormat="1" ht="21.75" customHeight="1">
      <c r="A35" s="100"/>
      <c r="B35" s="26" t="s">
        <v>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58"/>
      <c r="M35" s="46">
        <f t="shared" si="1"/>
        <v>0</v>
      </c>
      <c r="N35" s="59"/>
      <c r="O35" s="59"/>
      <c r="P35" s="46">
        <f t="shared" si="5"/>
        <v>0</v>
      </c>
      <c r="Q35" s="59"/>
      <c r="R35" s="59"/>
      <c r="S35" s="59"/>
      <c r="T35" s="59"/>
      <c r="U35" s="59"/>
      <c r="V35" s="101"/>
    </row>
    <row r="36" spans="1:22" s="3" customFormat="1" ht="21.75" customHeight="1">
      <c r="A36" s="100"/>
      <c r="B36" s="26" t="s">
        <v>43</v>
      </c>
      <c r="C36" s="172"/>
      <c r="D36" s="172"/>
      <c r="E36" s="172"/>
      <c r="F36" s="172"/>
      <c r="G36" s="172"/>
      <c r="H36" s="172"/>
      <c r="I36" s="172"/>
      <c r="J36" s="172"/>
      <c r="K36" s="172"/>
      <c r="L36" s="58"/>
      <c r="M36" s="46">
        <f t="shared" si="1"/>
        <v>0</v>
      </c>
      <c r="N36" s="59"/>
      <c r="O36" s="59"/>
      <c r="P36" s="46">
        <f t="shared" si="5"/>
        <v>0</v>
      </c>
      <c r="Q36" s="59"/>
      <c r="R36" s="59"/>
      <c r="S36" s="59"/>
      <c r="T36" s="59"/>
      <c r="U36" s="59"/>
      <c r="V36" s="101"/>
    </row>
    <row r="37" spans="1:22" s="3" customFormat="1" ht="21.75" customHeight="1">
      <c r="A37" s="100"/>
      <c r="B37" s="26" t="s">
        <v>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58"/>
      <c r="M37" s="46">
        <f t="shared" si="1"/>
        <v>1.139</v>
      </c>
      <c r="N37" s="59"/>
      <c r="O37" s="59"/>
      <c r="P37" s="46">
        <f t="shared" si="5"/>
        <v>1.139</v>
      </c>
      <c r="Q37" s="59">
        <v>1.139</v>
      </c>
      <c r="R37" s="59">
        <v>0.941</v>
      </c>
      <c r="S37" s="59"/>
      <c r="T37" s="59"/>
      <c r="U37" s="59"/>
      <c r="V37" s="101"/>
    </row>
    <row r="38" spans="1:22" s="3" customFormat="1" ht="21.75" customHeight="1">
      <c r="A38" s="100"/>
      <c r="B38" s="26" t="s">
        <v>11</v>
      </c>
      <c r="C38" s="58"/>
      <c r="D38" s="46">
        <f>E38+F38+G38</f>
        <v>0.23399999999999999</v>
      </c>
      <c r="E38" s="58">
        <v>0.074</v>
      </c>
      <c r="F38" s="58"/>
      <c r="G38" s="58">
        <v>0.16</v>
      </c>
      <c r="H38" s="46">
        <f>I38+J38+K38</f>
        <v>0</v>
      </c>
      <c r="I38" s="58"/>
      <c r="J38" s="58"/>
      <c r="K38" s="58"/>
      <c r="L38" s="58"/>
      <c r="M38" s="46">
        <f t="shared" si="1"/>
        <v>0.162</v>
      </c>
      <c r="N38" s="59"/>
      <c r="O38" s="59"/>
      <c r="P38" s="46">
        <f t="shared" si="5"/>
        <v>0.162</v>
      </c>
      <c r="Q38" s="59">
        <v>0.027</v>
      </c>
      <c r="R38" s="59">
        <v>0.027</v>
      </c>
      <c r="S38" s="59">
        <v>0.135</v>
      </c>
      <c r="T38" s="59"/>
      <c r="U38" s="59"/>
      <c r="V38" s="30">
        <f>C38+D38+L38-M38</f>
        <v>0.07199999999999998</v>
      </c>
    </row>
    <row r="39" spans="1:22" s="3" customFormat="1" ht="21.75" customHeight="1">
      <c r="A39" s="100"/>
      <c r="B39" s="34" t="s">
        <v>26</v>
      </c>
      <c r="C39" s="59">
        <v>1.265</v>
      </c>
      <c r="D39" s="46">
        <f>E39+F39+G39</f>
        <v>2.463</v>
      </c>
      <c r="E39" s="59">
        <v>1.52</v>
      </c>
      <c r="F39" s="59">
        <v>0.148</v>
      </c>
      <c r="G39" s="59">
        <v>0.795</v>
      </c>
      <c r="H39" s="46">
        <f>I39+J39+K39</f>
        <v>0.077</v>
      </c>
      <c r="I39" s="59">
        <v>0.077</v>
      </c>
      <c r="J39" s="59"/>
      <c r="K39" s="59"/>
      <c r="L39" s="59"/>
      <c r="M39" s="46">
        <f t="shared" si="1"/>
        <v>1.5919999999999999</v>
      </c>
      <c r="N39" s="59">
        <v>0.563</v>
      </c>
      <c r="O39" s="59"/>
      <c r="P39" s="46">
        <f t="shared" si="5"/>
        <v>1.029</v>
      </c>
      <c r="Q39" s="59"/>
      <c r="R39" s="59"/>
      <c r="S39" s="59">
        <v>1.029</v>
      </c>
      <c r="T39" s="59">
        <v>0.14</v>
      </c>
      <c r="U39" s="59"/>
      <c r="V39" s="30">
        <f>C39+D39+L39-M39</f>
        <v>2.136</v>
      </c>
    </row>
    <row r="40" spans="1:22" s="3" customFormat="1" ht="21.75" customHeight="1">
      <c r="A40" s="100"/>
      <c r="B40" s="35" t="s">
        <v>27</v>
      </c>
      <c r="C40" s="46"/>
      <c r="D40" s="46">
        <f>E40+F40+G40</f>
        <v>0</v>
      </c>
      <c r="E40" s="46"/>
      <c r="F40" s="46"/>
      <c r="G40" s="46"/>
      <c r="H40" s="46">
        <f>I40+J40+K40</f>
        <v>0</v>
      </c>
      <c r="I40" s="46"/>
      <c r="J40" s="46"/>
      <c r="K40" s="46"/>
      <c r="L40" s="46"/>
      <c r="M40" s="46">
        <f t="shared" si="1"/>
        <v>0</v>
      </c>
      <c r="N40" s="46"/>
      <c r="O40" s="46"/>
      <c r="P40" s="46">
        <f t="shared" si="5"/>
        <v>0</v>
      </c>
      <c r="Q40" s="46"/>
      <c r="R40" s="46"/>
      <c r="S40" s="46"/>
      <c r="T40" s="46"/>
      <c r="U40" s="46"/>
      <c r="V40" s="30">
        <f>C40+D40+L40-M40</f>
        <v>0</v>
      </c>
    </row>
    <row r="41" spans="1:22" s="3" customFormat="1" ht="21.75" customHeight="1">
      <c r="A41" s="100"/>
      <c r="B41" s="34" t="s">
        <v>10</v>
      </c>
      <c r="C41" s="46">
        <f>C33+C39+C40</f>
        <v>2.637</v>
      </c>
      <c r="D41" s="46">
        <f aca="true" t="shared" si="6" ref="D41:U41">D33+D39+D40</f>
        <v>3.612</v>
      </c>
      <c r="E41" s="46">
        <f t="shared" si="6"/>
        <v>2.666</v>
      </c>
      <c r="F41" s="46">
        <f t="shared" si="6"/>
        <v>0.148</v>
      </c>
      <c r="G41" s="46">
        <f t="shared" si="6"/>
        <v>0.798</v>
      </c>
      <c r="H41" s="46">
        <f t="shared" si="6"/>
        <v>0.077</v>
      </c>
      <c r="I41" s="46">
        <f t="shared" si="6"/>
        <v>0.077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3.7959999999999994</v>
      </c>
      <c r="N41" s="46">
        <f t="shared" si="6"/>
        <v>0.563</v>
      </c>
      <c r="O41" s="46">
        <f t="shared" si="6"/>
        <v>0</v>
      </c>
      <c r="P41" s="46">
        <f t="shared" si="6"/>
        <v>3.2330000000000005</v>
      </c>
      <c r="Q41" s="46">
        <f t="shared" si="6"/>
        <v>2.0650000000000004</v>
      </c>
      <c r="R41" s="46">
        <f t="shared" si="6"/>
        <v>1.7189999999999999</v>
      </c>
      <c r="S41" s="46">
        <f t="shared" si="6"/>
        <v>1.168</v>
      </c>
      <c r="T41" s="46">
        <f t="shared" si="6"/>
        <v>0.14</v>
      </c>
      <c r="U41" s="46">
        <f t="shared" si="6"/>
        <v>0</v>
      </c>
      <c r="V41" s="36">
        <f>C41+D41+L41-M41</f>
        <v>2.453000000000001</v>
      </c>
    </row>
    <row r="42" spans="1:22" s="3" customFormat="1" ht="21.75" customHeight="1">
      <c r="A42" s="111" t="s">
        <v>17</v>
      </c>
      <c r="B42" s="28" t="s">
        <v>7</v>
      </c>
      <c r="C42" s="46">
        <f aca="true" t="shared" si="7" ref="C42:U44">C13+C23+C33</f>
        <v>37.142</v>
      </c>
      <c r="D42" s="46">
        <f t="shared" si="7"/>
        <v>38.161</v>
      </c>
      <c r="E42" s="46">
        <f t="shared" si="7"/>
        <v>11.225000000000001</v>
      </c>
      <c r="F42" s="46">
        <f t="shared" si="7"/>
        <v>7.2410000000000005</v>
      </c>
      <c r="G42" s="46">
        <f t="shared" si="7"/>
        <v>19.695</v>
      </c>
      <c r="H42" s="46">
        <f t="shared" si="7"/>
        <v>3.195</v>
      </c>
      <c r="I42" s="46">
        <f t="shared" si="7"/>
        <v>3.195</v>
      </c>
      <c r="J42" s="46">
        <f t="shared" si="7"/>
        <v>0</v>
      </c>
      <c r="K42" s="46">
        <f t="shared" si="7"/>
        <v>0</v>
      </c>
      <c r="L42" s="46">
        <f t="shared" si="7"/>
        <v>0</v>
      </c>
      <c r="M42" s="46">
        <f t="shared" si="7"/>
        <v>57.260000000000005</v>
      </c>
      <c r="N42" s="46">
        <f t="shared" si="7"/>
        <v>16.947</v>
      </c>
      <c r="O42" s="46">
        <f t="shared" si="7"/>
        <v>3.609</v>
      </c>
      <c r="P42" s="46">
        <f t="shared" si="7"/>
        <v>36.704</v>
      </c>
      <c r="Q42" s="46">
        <f t="shared" si="7"/>
        <v>36.531</v>
      </c>
      <c r="R42" s="46">
        <f t="shared" si="7"/>
        <v>23.620000000000005</v>
      </c>
      <c r="S42" s="46">
        <f t="shared" si="7"/>
        <v>0.17300000000000001</v>
      </c>
      <c r="T42" s="46">
        <f t="shared" si="7"/>
        <v>0</v>
      </c>
      <c r="U42" s="46">
        <f t="shared" si="7"/>
        <v>0</v>
      </c>
      <c r="V42" s="30">
        <f>C42+D42+L42-M42</f>
        <v>18.042999999999992</v>
      </c>
    </row>
    <row r="43" spans="1:22" s="3" customFormat="1" ht="21.75" customHeight="1">
      <c r="A43" s="111"/>
      <c r="B43" s="26" t="s">
        <v>41</v>
      </c>
      <c r="C43" s="171" t="s">
        <v>8</v>
      </c>
      <c r="D43" s="171" t="s">
        <v>8</v>
      </c>
      <c r="E43" s="171"/>
      <c r="F43" s="171"/>
      <c r="G43" s="171"/>
      <c r="H43" s="171" t="s">
        <v>8</v>
      </c>
      <c r="I43" s="171"/>
      <c r="J43" s="171"/>
      <c r="K43" s="171"/>
      <c r="L43" s="46">
        <f t="shared" si="7"/>
        <v>0</v>
      </c>
      <c r="M43" s="46">
        <f>M14+M24+M34</f>
        <v>3.319</v>
      </c>
      <c r="N43" s="46">
        <f t="shared" si="7"/>
        <v>0</v>
      </c>
      <c r="O43" s="46">
        <f t="shared" si="7"/>
        <v>0</v>
      </c>
      <c r="P43" s="46">
        <f t="shared" si="7"/>
        <v>3.319</v>
      </c>
      <c r="Q43" s="46">
        <f t="shared" si="7"/>
        <v>3.281</v>
      </c>
      <c r="R43" s="46">
        <f t="shared" si="7"/>
        <v>1.014</v>
      </c>
      <c r="S43" s="46">
        <f t="shared" si="7"/>
        <v>0.038000000000000006</v>
      </c>
      <c r="T43" s="46">
        <f t="shared" si="7"/>
        <v>0</v>
      </c>
      <c r="U43" s="46">
        <f t="shared" si="7"/>
        <v>0</v>
      </c>
      <c r="V43" s="117" t="s">
        <v>8</v>
      </c>
    </row>
    <row r="44" spans="1:22" s="3" customFormat="1" ht="21.75" customHeight="1">
      <c r="A44" s="111"/>
      <c r="B44" s="26" t="s">
        <v>3</v>
      </c>
      <c r="C44" s="171"/>
      <c r="D44" s="171"/>
      <c r="E44" s="171"/>
      <c r="F44" s="171"/>
      <c r="G44" s="171"/>
      <c r="H44" s="171"/>
      <c r="I44" s="171"/>
      <c r="J44" s="171"/>
      <c r="K44" s="171"/>
      <c r="L44" s="46">
        <f t="shared" si="7"/>
        <v>0</v>
      </c>
      <c r="M44" s="46">
        <f>M15+M25+M35</f>
        <v>0.925</v>
      </c>
      <c r="N44" s="46">
        <f t="shared" si="7"/>
        <v>0</v>
      </c>
      <c r="O44" s="46">
        <f t="shared" si="7"/>
        <v>0</v>
      </c>
      <c r="P44" s="46">
        <f t="shared" si="7"/>
        <v>0.925</v>
      </c>
      <c r="Q44" s="46">
        <f t="shared" si="7"/>
        <v>0.925</v>
      </c>
      <c r="R44" s="46">
        <f t="shared" si="7"/>
        <v>0.925</v>
      </c>
      <c r="S44" s="46">
        <f t="shared" si="7"/>
        <v>0</v>
      </c>
      <c r="T44" s="46">
        <f t="shared" si="7"/>
        <v>0</v>
      </c>
      <c r="U44" s="46">
        <f t="shared" si="7"/>
        <v>0</v>
      </c>
      <c r="V44" s="117"/>
    </row>
    <row r="45" spans="1:22" s="3" customFormat="1" ht="21.75" customHeight="1">
      <c r="A45" s="111"/>
      <c r="B45" s="26" t="s">
        <v>12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46">
        <f aca="true" t="shared" si="8" ref="L45:U45">L26</f>
        <v>0</v>
      </c>
      <c r="M45" s="46">
        <f>M26</f>
        <v>0</v>
      </c>
      <c r="N45" s="46">
        <f t="shared" si="8"/>
        <v>0</v>
      </c>
      <c r="O45" s="46">
        <f t="shared" si="8"/>
        <v>0</v>
      </c>
      <c r="P45" s="46">
        <f t="shared" si="8"/>
        <v>0</v>
      </c>
      <c r="Q45" s="46">
        <f t="shared" si="8"/>
        <v>0</v>
      </c>
      <c r="R45" s="46">
        <f t="shared" si="8"/>
        <v>0</v>
      </c>
      <c r="S45" s="46">
        <f t="shared" si="8"/>
        <v>0</v>
      </c>
      <c r="T45" s="46">
        <f t="shared" si="8"/>
        <v>0</v>
      </c>
      <c r="U45" s="46">
        <f t="shared" si="8"/>
        <v>0</v>
      </c>
      <c r="V45" s="117"/>
    </row>
    <row r="46" spans="1:22" s="3" customFormat="1" ht="21.75" customHeight="1">
      <c r="A46" s="111"/>
      <c r="B46" s="26" t="s">
        <v>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46">
        <f aca="true" t="shared" si="9" ref="L46:U46">L16+L27</f>
        <v>0</v>
      </c>
      <c r="M46" s="46">
        <f>M16+M27</f>
        <v>18.279</v>
      </c>
      <c r="N46" s="46">
        <f t="shared" si="9"/>
        <v>0</v>
      </c>
      <c r="O46" s="46">
        <f t="shared" si="9"/>
        <v>0</v>
      </c>
      <c r="P46" s="46">
        <f t="shared" si="9"/>
        <v>18.279</v>
      </c>
      <c r="Q46" s="46">
        <f t="shared" si="9"/>
        <v>18.279</v>
      </c>
      <c r="R46" s="46">
        <f t="shared" si="9"/>
        <v>17.643</v>
      </c>
      <c r="S46" s="46">
        <f t="shared" si="9"/>
        <v>0</v>
      </c>
      <c r="T46" s="46">
        <f t="shared" si="9"/>
        <v>0</v>
      </c>
      <c r="U46" s="46">
        <f t="shared" si="9"/>
        <v>0</v>
      </c>
      <c r="V46" s="117"/>
    </row>
    <row r="47" spans="1:22" s="3" customFormat="1" ht="21.75" customHeight="1">
      <c r="A47" s="111"/>
      <c r="B47" s="26" t="s">
        <v>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46">
        <f aca="true" t="shared" si="10" ref="L47:U47">L17</f>
        <v>0</v>
      </c>
      <c r="M47" s="46">
        <f>M17</f>
        <v>0.055</v>
      </c>
      <c r="N47" s="46">
        <f t="shared" si="10"/>
        <v>0</v>
      </c>
      <c r="O47" s="46">
        <f t="shared" si="10"/>
        <v>0</v>
      </c>
      <c r="P47" s="46">
        <f t="shared" si="10"/>
        <v>0.055</v>
      </c>
      <c r="Q47" s="46">
        <f t="shared" si="10"/>
        <v>0.055</v>
      </c>
      <c r="R47" s="46">
        <f t="shared" si="10"/>
        <v>0.055</v>
      </c>
      <c r="S47" s="46">
        <f t="shared" si="10"/>
        <v>0</v>
      </c>
      <c r="T47" s="46">
        <f t="shared" si="10"/>
        <v>0</v>
      </c>
      <c r="U47" s="46">
        <f t="shared" si="10"/>
        <v>0</v>
      </c>
      <c r="V47" s="117"/>
    </row>
    <row r="48" spans="1:22" s="3" customFormat="1" ht="21.75" customHeight="1">
      <c r="A48" s="111"/>
      <c r="B48" s="26" t="s">
        <v>43</v>
      </c>
      <c r="C48" s="171"/>
      <c r="D48" s="171"/>
      <c r="E48" s="171"/>
      <c r="F48" s="171"/>
      <c r="G48" s="171"/>
      <c r="H48" s="171"/>
      <c r="I48" s="171"/>
      <c r="J48" s="171"/>
      <c r="K48" s="171"/>
      <c r="L48" s="46">
        <f aca="true" t="shared" si="11" ref="L48:U48">L36</f>
        <v>0</v>
      </c>
      <c r="M48" s="46">
        <f>M36</f>
        <v>0</v>
      </c>
      <c r="N48" s="46">
        <f t="shared" si="11"/>
        <v>0</v>
      </c>
      <c r="O48" s="46">
        <f t="shared" si="11"/>
        <v>0</v>
      </c>
      <c r="P48" s="46">
        <f t="shared" si="11"/>
        <v>0</v>
      </c>
      <c r="Q48" s="46">
        <f t="shared" si="11"/>
        <v>0</v>
      </c>
      <c r="R48" s="46">
        <f t="shared" si="11"/>
        <v>0</v>
      </c>
      <c r="S48" s="46">
        <f t="shared" si="11"/>
        <v>0</v>
      </c>
      <c r="T48" s="46">
        <f t="shared" si="11"/>
        <v>0</v>
      </c>
      <c r="U48" s="46">
        <f t="shared" si="11"/>
        <v>0</v>
      </c>
      <c r="V48" s="117"/>
    </row>
    <row r="49" spans="1:22" s="3" customFormat="1" ht="21.75" customHeight="1">
      <c r="A49" s="111"/>
      <c r="B49" s="26" t="s">
        <v>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46">
        <f aca="true" t="shared" si="12" ref="L49:U53">L18+L28+L37</f>
        <v>0</v>
      </c>
      <c r="M49" s="46">
        <f>M18+M28+M37</f>
        <v>30.723999999999997</v>
      </c>
      <c r="N49" s="46">
        <f t="shared" si="12"/>
        <v>16.947</v>
      </c>
      <c r="O49" s="46">
        <f t="shared" si="12"/>
        <v>0</v>
      </c>
      <c r="P49" s="46">
        <f t="shared" si="12"/>
        <v>13.777</v>
      </c>
      <c r="Q49" s="46">
        <f t="shared" si="12"/>
        <v>13.777</v>
      </c>
      <c r="R49" s="46">
        <f t="shared" si="12"/>
        <v>3.956</v>
      </c>
      <c r="S49" s="46">
        <f t="shared" si="12"/>
        <v>0</v>
      </c>
      <c r="T49" s="46">
        <f t="shared" si="12"/>
        <v>0</v>
      </c>
      <c r="U49" s="46">
        <f t="shared" si="12"/>
        <v>0</v>
      </c>
      <c r="V49" s="117"/>
    </row>
    <row r="50" spans="1:22" s="3" customFormat="1" ht="21.75" customHeight="1">
      <c r="A50" s="111"/>
      <c r="B50" s="26" t="s">
        <v>11</v>
      </c>
      <c r="C50" s="31">
        <f aca="true" t="shared" si="13" ref="C50:K53">C19+C29+C38</f>
        <v>0</v>
      </c>
      <c r="D50" s="31">
        <f t="shared" si="13"/>
        <v>5.611000000000001</v>
      </c>
      <c r="E50" s="31">
        <f t="shared" si="13"/>
        <v>0.6369999999999999</v>
      </c>
      <c r="F50" s="31">
        <f t="shared" si="13"/>
        <v>1.822</v>
      </c>
      <c r="G50" s="31">
        <f t="shared" si="13"/>
        <v>3.152</v>
      </c>
      <c r="H50" s="31">
        <f t="shared" si="13"/>
        <v>0</v>
      </c>
      <c r="I50" s="31">
        <f t="shared" si="13"/>
        <v>0</v>
      </c>
      <c r="J50" s="31">
        <f t="shared" si="13"/>
        <v>0</v>
      </c>
      <c r="K50" s="31">
        <f t="shared" si="13"/>
        <v>0</v>
      </c>
      <c r="L50" s="31">
        <f t="shared" si="12"/>
        <v>0</v>
      </c>
      <c r="M50" s="31">
        <f>M19+M29+M38</f>
        <v>3.9579999999999997</v>
      </c>
      <c r="N50" s="31">
        <f t="shared" si="12"/>
        <v>0</v>
      </c>
      <c r="O50" s="31">
        <f t="shared" si="12"/>
        <v>3.609</v>
      </c>
      <c r="P50" s="31">
        <f t="shared" si="12"/>
        <v>0.349</v>
      </c>
      <c r="Q50" s="31">
        <f t="shared" si="12"/>
        <v>0.214</v>
      </c>
      <c r="R50" s="57">
        <f t="shared" si="12"/>
        <v>0.027</v>
      </c>
      <c r="S50" s="31">
        <f t="shared" si="12"/>
        <v>0.135</v>
      </c>
      <c r="T50" s="31">
        <f t="shared" si="12"/>
        <v>0</v>
      </c>
      <c r="U50" s="31">
        <f t="shared" si="12"/>
        <v>0</v>
      </c>
      <c r="V50" s="30">
        <f>C50+D50+L50-M50</f>
        <v>1.653000000000001</v>
      </c>
    </row>
    <row r="51" spans="1:22" s="3" customFormat="1" ht="21.75" customHeight="1">
      <c r="A51" s="111"/>
      <c r="B51" s="34" t="s">
        <v>26</v>
      </c>
      <c r="C51" s="31">
        <f t="shared" si="13"/>
        <v>35.062</v>
      </c>
      <c r="D51" s="31">
        <f t="shared" si="13"/>
        <v>24.866</v>
      </c>
      <c r="E51" s="31">
        <f t="shared" si="13"/>
        <v>5.253</v>
      </c>
      <c r="F51" s="31">
        <f t="shared" si="13"/>
        <v>5.965</v>
      </c>
      <c r="G51" s="31">
        <f t="shared" si="13"/>
        <v>13.648</v>
      </c>
      <c r="H51" s="31">
        <f t="shared" si="13"/>
        <v>0.645</v>
      </c>
      <c r="I51" s="31">
        <f t="shared" si="13"/>
        <v>0.645</v>
      </c>
      <c r="J51" s="31">
        <f t="shared" si="13"/>
        <v>0</v>
      </c>
      <c r="K51" s="31">
        <f t="shared" si="13"/>
        <v>0</v>
      </c>
      <c r="L51" s="31">
        <f t="shared" si="12"/>
        <v>0</v>
      </c>
      <c r="M51" s="31">
        <f>M20+M30+M39</f>
        <v>26.470999999999997</v>
      </c>
      <c r="N51" s="31">
        <f t="shared" si="12"/>
        <v>15.655000000000001</v>
      </c>
      <c r="O51" s="31">
        <f t="shared" si="12"/>
        <v>0</v>
      </c>
      <c r="P51" s="31">
        <f t="shared" si="12"/>
        <v>10.816</v>
      </c>
      <c r="Q51" s="31">
        <f t="shared" si="12"/>
        <v>0</v>
      </c>
      <c r="R51" s="57">
        <f t="shared" si="12"/>
        <v>0</v>
      </c>
      <c r="S51" s="31">
        <f t="shared" si="12"/>
        <v>10.816</v>
      </c>
      <c r="T51" s="31">
        <f t="shared" si="12"/>
        <v>5.279999999999999</v>
      </c>
      <c r="U51" s="31">
        <f t="shared" si="12"/>
        <v>0</v>
      </c>
      <c r="V51" s="30">
        <f>C51+D51+L51-M51</f>
        <v>33.457</v>
      </c>
    </row>
    <row r="52" spans="1:22" s="3" customFormat="1" ht="21.75" customHeight="1">
      <c r="A52" s="111"/>
      <c r="B52" s="35" t="s">
        <v>27</v>
      </c>
      <c r="C52" s="31">
        <f t="shared" si="13"/>
        <v>0</v>
      </c>
      <c r="D52" s="31">
        <f t="shared" si="13"/>
        <v>0</v>
      </c>
      <c r="E52" s="31">
        <f t="shared" si="13"/>
        <v>0</v>
      </c>
      <c r="F52" s="31">
        <f t="shared" si="13"/>
        <v>0</v>
      </c>
      <c r="G52" s="31">
        <f t="shared" si="13"/>
        <v>0</v>
      </c>
      <c r="H52" s="31">
        <f t="shared" si="13"/>
        <v>0</v>
      </c>
      <c r="I52" s="31">
        <f t="shared" si="13"/>
        <v>0</v>
      </c>
      <c r="J52" s="31">
        <f t="shared" si="13"/>
        <v>0</v>
      </c>
      <c r="K52" s="31">
        <f t="shared" si="13"/>
        <v>0</v>
      </c>
      <c r="L52" s="31">
        <f t="shared" si="12"/>
        <v>0</v>
      </c>
      <c r="M52" s="31">
        <f t="shared" si="12"/>
        <v>0</v>
      </c>
      <c r="N52" s="31">
        <f t="shared" si="12"/>
        <v>0</v>
      </c>
      <c r="O52" s="31">
        <f t="shared" si="12"/>
        <v>0</v>
      </c>
      <c r="P52" s="31">
        <f t="shared" si="12"/>
        <v>0</v>
      </c>
      <c r="Q52" s="31">
        <f t="shared" si="12"/>
        <v>0</v>
      </c>
      <c r="R52" s="57">
        <f t="shared" si="12"/>
        <v>0</v>
      </c>
      <c r="S52" s="31">
        <f t="shared" si="12"/>
        <v>0</v>
      </c>
      <c r="T52" s="31">
        <f t="shared" si="12"/>
        <v>0</v>
      </c>
      <c r="U52" s="31">
        <f t="shared" si="12"/>
        <v>0</v>
      </c>
      <c r="V52" s="37">
        <f>C52+D52+L52-M52</f>
        <v>0</v>
      </c>
    </row>
    <row r="53" spans="1:22" s="40" customFormat="1" ht="36" customHeight="1">
      <c r="A53" s="38" t="s">
        <v>45</v>
      </c>
      <c r="B53" s="38"/>
      <c r="C53" s="39">
        <f t="shared" si="13"/>
        <v>72.20400000000001</v>
      </c>
      <c r="D53" s="39">
        <f t="shared" si="13"/>
        <v>63.02700000000001</v>
      </c>
      <c r="E53" s="39">
        <f t="shared" si="13"/>
        <v>16.478</v>
      </c>
      <c r="F53" s="39">
        <f t="shared" si="13"/>
        <v>13.206</v>
      </c>
      <c r="G53" s="39">
        <f t="shared" si="13"/>
        <v>33.343</v>
      </c>
      <c r="H53" s="39">
        <f t="shared" si="13"/>
        <v>3.84</v>
      </c>
      <c r="I53" s="39">
        <f t="shared" si="13"/>
        <v>3.84</v>
      </c>
      <c r="J53" s="39">
        <f t="shared" si="13"/>
        <v>0</v>
      </c>
      <c r="K53" s="39">
        <f t="shared" si="13"/>
        <v>0</v>
      </c>
      <c r="L53" s="39">
        <f t="shared" si="12"/>
        <v>0</v>
      </c>
      <c r="M53" s="39">
        <f t="shared" si="12"/>
        <v>83.731</v>
      </c>
      <c r="N53" s="39">
        <f t="shared" si="12"/>
        <v>32.602000000000004</v>
      </c>
      <c r="O53" s="39">
        <f t="shared" si="12"/>
        <v>3.609</v>
      </c>
      <c r="P53" s="39">
        <f>P22+P32+P41</f>
        <v>47.519999999999996</v>
      </c>
      <c r="Q53" s="39">
        <f t="shared" si="12"/>
        <v>36.531</v>
      </c>
      <c r="R53" s="53">
        <f t="shared" si="12"/>
        <v>23.620000000000005</v>
      </c>
      <c r="S53" s="39">
        <f t="shared" si="12"/>
        <v>10.989</v>
      </c>
      <c r="T53" s="39">
        <f t="shared" si="12"/>
        <v>5.279999999999999</v>
      </c>
      <c r="U53" s="39">
        <f t="shared" si="12"/>
        <v>0</v>
      </c>
      <c r="V53" s="39">
        <f>C53+D53+L53-M53</f>
        <v>51.50000000000003</v>
      </c>
    </row>
    <row r="54" spans="1:22" ht="27">
      <c r="A54" s="82" t="s">
        <v>67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28.5" customHeight="1">
      <c r="A55" s="173" t="s">
        <v>71</v>
      </c>
      <c r="B55" s="173"/>
      <c r="C55" s="174"/>
      <c r="D55" s="60"/>
      <c r="E55" s="62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1"/>
      <c r="T55" s="61"/>
      <c r="U55" s="61"/>
      <c r="V55" s="61"/>
    </row>
    <row r="56" spans="1:3" ht="12.75" customHeight="1">
      <c r="A56" s="173"/>
      <c r="B56" s="173"/>
      <c r="C56" s="174"/>
    </row>
    <row r="57" spans="1:3" ht="12.75" customHeight="1">
      <c r="A57" s="173"/>
      <c r="B57" s="173"/>
      <c r="C57" s="174"/>
    </row>
    <row r="58" spans="1:3" ht="12.75" customHeight="1">
      <c r="A58" s="173"/>
      <c r="B58" s="173"/>
      <c r="C58" s="174"/>
    </row>
    <row r="59" spans="1:3" ht="12.75">
      <c r="A59" s="173"/>
      <c r="B59" s="173"/>
      <c r="C59" s="174"/>
    </row>
    <row r="60" spans="1:3" ht="12.75">
      <c r="A60" s="173"/>
      <c r="B60" s="173"/>
      <c r="C60" s="174"/>
    </row>
  </sheetData>
  <sheetProtection/>
  <mergeCells count="56">
    <mergeCell ref="A1:V1"/>
    <mergeCell ref="A2:V2"/>
    <mergeCell ref="J3:S3"/>
    <mergeCell ref="A4:A11"/>
    <mergeCell ref="B4:B11"/>
    <mergeCell ref="C4:C11"/>
    <mergeCell ref="D4:K7"/>
    <mergeCell ref="L4:L11"/>
    <mergeCell ref="M4:M11"/>
    <mergeCell ref="N4:U4"/>
    <mergeCell ref="O5:O11"/>
    <mergeCell ref="P5:U5"/>
    <mergeCell ref="P6:P11"/>
    <mergeCell ref="Q6:T6"/>
    <mergeCell ref="U6:U11"/>
    <mergeCell ref="Q7:R8"/>
    <mergeCell ref="S7:T8"/>
    <mergeCell ref="Q9:Q11"/>
    <mergeCell ref="D8:D11"/>
    <mergeCell ref="E8:G8"/>
    <mergeCell ref="H8:K8"/>
    <mergeCell ref="E9:E11"/>
    <mergeCell ref="F9:F11"/>
    <mergeCell ref="G9:G11"/>
    <mergeCell ref="H9:H11"/>
    <mergeCell ref="I9:K9"/>
    <mergeCell ref="H24:K28"/>
    <mergeCell ref="V24:V28"/>
    <mergeCell ref="R9:R11"/>
    <mergeCell ref="S9:S11"/>
    <mergeCell ref="T9:T11"/>
    <mergeCell ref="I10:I11"/>
    <mergeCell ref="J10:J11"/>
    <mergeCell ref="K10:K11"/>
    <mergeCell ref="V4:V11"/>
    <mergeCell ref="N5:N11"/>
    <mergeCell ref="H43:K49"/>
    <mergeCell ref="V43:V49"/>
    <mergeCell ref="A13:A22"/>
    <mergeCell ref="C14:C18"/>
    <mergeCell ref="D14:G18"/>
    <mergeCell ref="H14:K18"/>
    <mergeCell ref="V14:V18"/>
    <mergeCell ref="A23:A32"/>
    <mergeCell ref="C24:C28"/>
    <mergeCell ref="D24:G28"/>
    <mergeCell ref="A54:V54"/>
    <mergeCell ref="A55:C60"/>
    <mergeCell ref="A33:A41"/>
    <mergeCell ref="C34:C37"/>
    <mergeCell ref="D34:G37"/>
    <mergeCell ref="H34:K37"/>
    <mergeCell ref="V34:V37"/>
    <mergeCell ref="A42:A52"/>
    <mergeCell ref="C43:C49"/>
    <mergeCell ref="D43:G49"/>
  </mergeCells>
  <conditionalFormatting sqref="C42:V53 D13:V41">
    <cfRule type="cellIs" priority="2" dxfId="14" operator="lessThan" stopIfTrue="1">
      <formula>0</formula>
    </cfRule>
  </conditionalFormatting>
  <conditionalFormatting sqref="C13:C41">
    <cfRule type="cellIs" priority="1" dxfId="14" operator="lessThan" stopIfTrue="1">
      <formula>0</formula>
    </cfRule>
  </conditionalFormatting>
  <printOptions horizontalCentered="1" verticalCentered="1"/>
  <pageMargins left="0.31496062992125984" right="0.2755905511811024" top="0.1968503937007874" bottom="0.1968503937007874" header="0.15748031496062992" footer="0.196850393700787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Белгослес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Рогалевич</dc:creator>
  <cp:keywords/>
  <dc:description/>
  <cp:lastModifiedBy>User</cp:lastModifiedBy>
  <cp:lastPrinted>2021-01-11T16:26:47Z</cp:lastPrinted>
  <dcterms:created xsi:type="dcterms:W3CDTF">2005-04-22T08:44:18Z</dcterms:created>
  <dcterms:modified xsi:type="dcterms:W3CDTF">2021-04-09T10:30:10Z</dcterms:modified>
  <cp:category/>
  <cp:version/>
  <cp:contentType/>
  <cp:contentStatus/>
</cp:coreProperties>
</file>